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nanted\Nicole\New Website\"/>
    </mc:Choice>
  </mc:AlternateContent>
  <xr:revisionPtr revIDLastSave="0" documentId="13_ncr:1_{2EDC2966-7C02-473C-BF8A-46A18BCB6D87}" xr6:coauthVersionLast="36" xr6:coauthVersionMax="41" xr10:uidLastSave="{00000000-0000-0000-0000-000000000000}"/>
  <bookViews>
    <workbookView xWindow="0" yWindow="0" windowWidth="19200" windowHeight="10785" xr2:uid="{00000000-000D-0000-FFFF-FFFF00000000}"/>
  </bookViews>
  <sheets>
    <sheet name="P&amp;L" sheetId="1" r:id="rId1"/>
    <sheet name="Breakeven" sheetId="5" state="hidden" r:id="rId2"/>
    <sheet name="Cash Flow" sheetId="2" r:id="rId3"/>
    <sheet name="Years 2 to 5" sheetId="3" r:id="rId4"/>
    <sheet name="Sensitivity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2" l="1"/>
  <c r="A25" i="2"/>
  <c r="E11" i="1"/>
  <c r="G45" i="1" s="1"/>
  <c r="F7" i="4"/>
  <c r="X7" i="4" s="1"/>
  <c r="F8" i="4"/>
  <c r="X8" i="4" s="1"/>
  <c r="DK11" i="5" s="1"/>
  <c r="F9" i="4"/>
  <c r="X9" i="4" s="1"/>
  <c r="F10" i="4"/>
  <c r="X10" i="4" s="1"/>
  <c r="DK13" i="5" s="1"/>
  <c r="F11" i="4"/>
  <c r="X11" i="4" s="1"/>
  <c r="F25" i="4"/>
  <c r="I25" i="4" s="1"/>
  <c r="X25" i="4" s="1"/>
  <c r="U8" i="4"/>
  <c r="CZ11" i="5" s="1"/>
  <c r="U25" i="4"/>
  <c r="L9" i="4"/>
  <c r="BS12" i="5" s="1"/>
  <c r="L10" i="4"/>
  <c r="BS13" i="5" s="1"/>
  <c r="I8" i="4"/>
  <c r="BH11" i="5" s="1"/>
  <c r="F10" i="3"/>
  <c r="I10" i="3" s="1"/>
  <c r="F11" i="3"/>
  <c r="I11" i="3" s="1"/>
  <c r="P11" i="5" s="1"/>
  <c r="F12" i="3"/>
  <c r="F13" i="3"/>
  <c r="I13" i="3" s="1"/>
  <c r="F14" i="3"/>
  <c r="I14" i="3" s="1"/>
  <c r="F28" i="3"/>
  <c r="I28" i="3" s="1"/>
  <c r="L28" i="3" s="1"/>
  <c r="O28" i="3" s="1"/>
  <c r="R28" i="3" s="1"/>
  <c r="D10" i="2"/>
  <c r="D11" i="2"/>
  <c r="D12" i="2"/>
  <c r="D13" i="2"/>
  <c r="D14" i="2"/>
  <c r="E10" i="2"/>
  <c r="E11" i="2"/>
  <c r="E12" i="2"/>
  <c r="E13" i="2"/>
  <c r="E14" i="2"/>
  <c r="E99" i="2" s="1"/>
  <c r="F10" i="2"/>
  <c r="F11" i="2"/>
  <c r="F12" i="2"/>
  <c r="F13" i="2"/>
  <c r="F22" i="2" s="1"/>
  <c r="F74" i="2" s="1"/>
  <c r="F14" i="2"/>
  <c r="G10" i="2"/>
  <c r="G11" i="2"/>
  <c r="G12" i="2"/>
  <c r="G13" i="2"/>
  <c r="G14" i="2"/>
  <c r="H10" i="2"/>
  <c r="H11" i="2"/>
  <c r="H20" i="2" s="1"/>
  <c r="H12" i="2"/>
  <c r="H13" i="2"/>
  <c r="H14" i="2"/>
  <c r="H99" i="2" s="1"/>
  <c r="I10" i="2"/>
  <c r="I11" i="2"/>
  <c r="I12" i="2"/>
  <c r="I13" i="2"/>
  <c r="I14" i="2"/>
  <c r="I99" i="2" s="1"/>
  <c r="J10" i="2"/>
  <c r="J11" i="2"/>
  <c r="J12" i="2"/>
  <c r="J13" i="2"/>
  <c r="J14" i="2"/>
  <c r="K10" i="2"/>
  <c r="K11" i="2"/>
  <c r="K12" i="2"/>
  <c r="K13" i="2"/>
  <c r="K14" i="2"/>
  <c r="K99" i="2" s="1"/>
  <c r="L10" i="2"/>
  <c r="L11" i="2"/>
  <c r="L20" i="2" s="1"/>
  <c r="L12" i="2"/>
  <c r="L13" i="2"/>
  <c r="L14" i="2"/>
  <c r="M10" i="2"/>
  <c r="M11" i="2"/>
  <c r="M12" i="2"/>
  <c r="M13" i="2"/>
  <c r="M14" i="2"/>
  <c r="N10" i="2"/>
  <c r="N11" i="2"/>
  <c r="N12" i="2"/>
  <c r="N13" i="2"/>
  <c r="N22" i="2" s="1"/>
  <c r="N74" i="2" s="1"/>
  <c r="N14" i="2"/>
  <c r="N99" i="2" s="1"/>
  <c r="C10" i="2"/>
  <c r="C11" i="2"/>
  <c r="C12" i="2"/>
  <c r="C13" i="2"/>
  <c r="C14" i="2"/>
  <c r="C99" i="2" s="1"/>
  <c r="D25" i="2"/>
  <c r="E25" i="2"/>
  <c r="E75" i="2" s="1"/>
  <c r="F25" i="2"/>
  <c r="G25" i="2"/>
  <c r="G75" i="2" s="1"/>
  <c r="H25" i="2"/>
  <c r="I25" i="2"/>
  <c r="I75" i="2" s="1"/>
  <c r="J25" i="2"/>
  <c r="K25" i="2"/>
  <c r="K75" i="2" s="1"/>
  <c r="L25" i="2"/>
  <c r="M25" i="2"/>
  <c r="M75" i="2" s="1"/>
  <c r="N25" i="2"/>
  <c r="C25" i="2"/>
  <c r="C64" i="2" s="1"/>
  <c r="D64" i="2" s="1"/>
  <c r="E53" i="1"/>
  <c r="E36" i="5" s="1"/>
  <c r="E21" i="1"/>
  <c r="F15" i="4" s="1"/>
  <c r="E22" i="1"/>
  <c r="E23" i="1"/>
  <c r="F20" i="3" s="1"/>
  <c r="E24" i="1"/>
  <c r="E25" i="1"/>
  <c r="F22" i="3" s="1"/>
  <c r="G22" i="3" s="1"/>
  <c r="F16" i="4"/>
  <c r="G16" i="4" s="1"/>
  <c r="P16" i="4" s="1"/>
  <c r="R7" i="4"/>
  <c r="CO10" i="5" s="1"/>
  <c r="R8" i="4"/>
  <c r="R10" i="4"/>
  <c r="O8" i="4"/>
  <c r="O10" i="4"/>
  <c r="CD13" i="5" s="1"/>
  <c r="F19" i="3"/>
  <c r="F23" i="4"/>
  <c r="I23" i="4" s="1"/>
  <c r="X23" i="4" s="1"/>
  <c r="F24" i="4"/>
  <c r="F27" i="4"/>
  <c r="F28" i="4"/>
  <c r="I28" i="4" s="1"/>
  <c r="F29" i="4"/>
  <c r="I29" i="4" s="1"/>
  <c r="X29" i="4" s="1"/>
  <c r="F30" i="4"/>
  <c r="I30" i="4"/>
  <c r="F31" i="4"/>
  <c r="F32" i="4"/>
  <c r="I32" i="4" s="1"/>
  <c r="X32" i="4" s="1"/>
  <c r="F33" i="4"/>
  <c r="F34" i="4"/>
  <c r="I34" i="4" s="1"/>
  <c r="F35" i="4"/>
  <c r="F36" i="4"/>
  <c r="F37" i="4"/>
  <c r="I37" i="4" s="1"/>
  <c r="X37" i="4" s="1"/>
  <c r="F38" i="4"/>
  <c r="F39" i="4"/>
  <c r="F40" i="4"/>
  <c r="I40" i="4" s="1"/>
  <c r="F41" i="4"/>
  <c r="I41" i="4" s="1"/>
  <c r="X41" i="4" s="1"/>
  <c r="F42" i="4"/>
  <c r="I42" i="4" s="1"/>
  <c r="F43" i="4"/>
  <c r="F44" i="4"/>
  <c r="I44" i="4" s="1"/>
  <c r="F45" i="4"/>
  <c r="I45" i="4" s="1"/>
  <c r="X45" i="4" s="1"/>
  <c r="F46" i="4"/>
  <c r="I46" i="4" s="1"/>
  <c r="F47" i="4"/>
  <c r="U47" i="4" s="1"/>
  <c r="F48" i="4"/>
  <c r="U27" i="4"/>
  <c r="U29" i="4"/>
  <c r="U30" i="4"/>
  <c r="U31" i="4"/>
  <c r="U39" i="4"/>
  <c r="U41" i="4"/>
  <c r="U42" i="4"/>
  <c r="U44" i="4"/>
  <c r="R25" i="4"/>
  <c r="R23" i="4"/>
  <c r="R28" i="4"/>
  <c r="R30" i="4"/>
  <c r="R42" i="4"/>
  <c r="R46" i="4"/>
  <c r="CO11" i="5"/>
  <c r="O25" i="4"/>
  <c r="O27" i="4"/>
  <c r="O28" i="4"/>
  <c r="O30" i="4"/>
  <c r="O31" i="4"/>
  <c r="O33" i="4"/>
  <c r="O38" i="4"/>
  <c r="O39" i="4"/>
  <c r="O41" i="4"/>
  <c r="O42" i="4"/>
  <c r="O44" i="4"/>
  <c r="O45" i="4"/>
  <c r="CD11" i="5"/>
  <c r="L41" i="4"/>
  <c r="L45" i="4"/>
  <c r="E31" i="5"/>
  <c r="E10" i="5"/>
  <c r="E11" i="5"/>
  <c r="E12" i="5"/>
  <c r="E13" i="5"/>
  <c r="E15" i="1"/>
  <c r="E18" i="5" s="1"/>
  <c r="G18" i="5" s="1"/>
  <c r="E17" i="1"/>
  <c r="E20" i="5" s="1"/>
  <c r="F26" i="3"/>
  <c r="I26" i="3" s="1"/>
  <c r="F27" i="3"/>
  <c r="I27" i="3" s="1"/>
  <c r="L27" i="3" s="1"/>
  <c r="O27" i="3" s="1"/>
  <c r="R27" i="3" s="1"/>
  <c r="F30" i="3"/>
  <c r="I30" i="3" s="1"/>
  <c r="L30" i="3" s="1"/>
  <c r="O30" i="3" s="1"/>
  <c r="R30" i="3" s="1"/>
  <c r="F31" i="3"/>
  <c r="I31" i="3" s="1"/>
  <c r="L31" i="3" s="1"/>
  <c r="O31" i="3" s="1"/>
  <c r="R31" i="3" s="1"/>
  <c r="F32" i="3"/>
  <c r="I32" i="3"/>
  <c r="L32" i="3" s="1"/>
  <c r="O32" i="3" s="1"/>
  <c r="R32" i="3" s="1"/>
  <c r="F33" i="3"/>
  <c r="I33" i="3" s="1"/>
  <c r="L33" i="3" s="1"/>
  <c r="O33" i="3" s="1"/>
  <c r="R33" i="3" s="1"/>
  <c r="F34" i="3"/>
  <c r="I34" i="3" s="1"/>
  <c r="L34" i="3" s="1"/>
  <c r="O34" i="3" s="1"/>
  <c r="R34" i="3" s="1"/>
  <c r="F35" i="3"/>
  <c r="F36" i="3"/>
  <c r="I36" i="3" s="1"/>
  <c r="L36" i="3" s="1"/>
  <c r="O36" i="3" s="1"/>
  <c r="R36" i="3" s="1"/>
  <c r="F37" i="3"/>
  <c r="I37" i="3" s="1"/>
  <c r="L37" i="3" s="1"/>
  <c r="O37" i="3" s="1"/>
  <c r="R37" i="3" s="1"/>
  <c r="F38" i="3"/>
  <c r="I38" i="3" s="1"/>
  <c r="L38" i="3" s="1"/>
  <c r="O38" i="3" s="1"/>
  <c r="R38" i="3" s="1"/>
  <c r="F39" i="3"/>
  <c r="I39" i="3" s="1"/>
  <c r="L39" i="3" s="1"/>
  <c r="O39" i="3" s="1"/>
  <c r="R39" i="3" s="1"/>
  <c r="F40" i="3"/>
  <c r="I40" i="3" s="1"/>
  <c r="L40" i="3" s="1"/>
  <c r="O40" i="3" s="1"/>
  <c r="R40" i="3" s="1"/>
  <c r="F41" i="3"/>
  <c r="I41" i="3"/>
  <c r="L41" i="3" s="1"/>
  <c r="O41" i="3" s="1"/>
  <c r="R41" i="3" s="1"/>
  <c r="F42" i="3"/>
  <c r="I42" i="3" s="1"/>
  <c r="L42" i="3" s="1"/>
  <c r="O42" i="3" s="1"/>
  <c r="R42" i="3" s="1"/>
  <c r="F43" i="3"/>
  <c r="I43" i="3" s="1"/>
  <c r="L43" i="3" s="1"/>
  <c r="O43" i="3" s="1"/>
  <c r="R43" i="3" s="1"/>
  <c r="F44" i="3"/>
  <c r="I44" i="3" s="1"/>
  <c r="L44" i="3" s="1"/>
  <c r="O44" i="3" s="1"/>
  <c r="R44" i="3" s="1"/>
  <c r="F45" i="3"/>
  <c r="I45" i="3" s="1"/>
  <c r="L45" i="3" s="1"/>
  <c r="O45" i="3" s="1"/>
  <c r="R45" i="3" s="1"/>
  <c r="F46" i="3"/>
  <c r="I46" i="3" s="1"/>
  <c r="L46" i="3" s="1"/>
  <c r="O46" i="3" s="1"/>
  <c r="R46" i="3" s="1"/>
  <c r="F47" i="3"/>
  <c r="I47" i="3" s="1"/>
  <c r="L47" i="3" s="1"/>
  <c r="O47" i="3" s="1"/>
  <c r="R47" i="3" s="1"/>
  <c r="F48" i="3"/>
  <c r="I48" i="3" s="1"/>
  <c r="L48" i="3" s="1"/>
  <c r="O48" i="3" s="1"/>
  <c r="R48" i="3" s="1"/>
  <c r="F49" i="3"/>
  <c r="I49" i="3" s="1"/>
  <c r="L49" i="3" s="1"/>
  <c r="O49" i="3" s="1"/>
  <c r="R49" i="3" s="1"/>
  <c r="F50" i="3"/>
  <c r="F51" i="3"/>
  <c r="I51" i="3" s="1"/>
  <c r="L51" i="3" s="1"/>
  <c r="O51" i="3" s="1"/>
  <c r="R51" i="3" s="1"/>
  <c r="P31" i="5"/>
  <c r="G20" i="5"/>
  <c r="C63" i="2"/>
  <c r="D63" i="2"/>
  <c r="H63" i="2"/>
  <c r="I63" i="2"/>
  <c r="L63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O68" i="2"/>
  <c r="O71" i="2"/>
  <c r="B19" i="2"/>
  <c r="F19" i="2" s="1"/>
  <c r="F72" i="2" s="1"/>
  <c r="D19" i="2"/>
  <c r="D72" i="2" s="1"/>
  <c r="I19" i="2"/>
  <c r="I72" i="2" s="1"/>
  <c r="J19" i="2"/>
  <c r="J72" i="2" s="1"/>
  <c r="K19" i="2"/>
  <c r="K72" i="2" s="1"/>
  <c r="M19" i="2"/>
  <c r="M72" i="2" s="1"/>
  <c r="B21" i="2"/>
  <c r="F21" i="2" s="1"/>
  <c r="F73" i="2" s="1"/>
  <c r="J21" i="2"/>
  <c r="J73" i="2" s="1"/>
  <c r="B22" i="2"/>
  <c r="E22" i="2"/>
  <c r="E74" i="2" s="1"/>
  <c r="G22" i="2"/>
  <c r="G74" i="2" s="1"/>
  <c r="I22" i="2"/>
  <c r="I74" i="2" s="1"/>
  <c r="J22" i="2"/>
  <c r="J74" i="2" s="1"/>
  <c r="K22" i="2"/>
  <c r="K74" i="2" s="1"/>
  <c r="M22" i="2"/>
  <c r="M74" i="2" s="1"/>
  <c r="D75" i="2"/>
  <c r="H75" i="2"/>
  <c r="L75" i="2"/>
  <c r="C28" i="2"/>
  <c r="C77" i="2" s="1"/>
  <c r="D28" i="2"/>
  <c r="D77" i="2" s="1"/>
  <c r="E28" i="2"/>
  <c r="E77" i="2" s="1"/>
  <c r="F28" i="2"/>
  <c r="F77" i="2" s="1"/>
  <c r="G28" i="2"/>
  <c r="G77" i="2" s="1"/>
  <c r="H28" i="2"/>
  <c r="H77" i="2" s="1"/>
  <c r="I28" i="2"/>
  <c r="I77" i="2" s="1"/>
  <c r="J28" i="2"/>
  <c r="J77" i="2" s="1"/>
  <c r="K28" i="2"/>
  <c r="K77" i="2" s="1"/>
  <c r="L28" i="2"/>
  <c r="L77" i="2" s="1"/>
  <c r="M28" i="2"/>
  <c r="M77" i="2" s="1"/>
  <c r="N28" i="2"/>
  <c r="N77" i="2" s="1"/>
  <c r="C29" i="2"/>
  <c r="C78" i="2" s="1"/>
  <c r="D29" i="2"/>
  <c r="D78" i="2" s="1"/>
  <c r="E29" i="2"/>
  <c r="E78" i="2" s="1"/>
  <c r="F29" i="2"/>
  <c r="F78" i="2" s="1"/>
  <c r="G29" i="2"/>
  <c r="G78" i="2" s="1"/>
  <c r="H29" i="2"/>
  <c r="H78" i="2" s="1"/>
  <c r="I29" i="2"/>
  <c r="I78" i="2" s="1"/>
  <c r="J29" i="2"/>
  <c r="J78" i="2" s="1"/>
  <c r="K29" i="2"/>
  <c r="K78" i="2" s="1"/>
  <c r="L29" i="2"/>
  <c r="L78" i="2" s="1"/>
  <c r="M29" i="2"/>
  <c r="M78" i="2" s="1"/>
  <c r="N29" i="2"/>
  <c r="N78" i="2" s="1"/>
  <c r="C31" i="2"/>
  <c r="C79" i="2" s="1"/>
  <c r="D31" i="2"/>
  <c r="D79" i="2" s="1"/>
  <c r="E31" i="2"/>
  <c r="E79" i="2" s="1"/>
  <c r="F31" i="2"/>
  <c r="F79" i="2" s="1"/>
  <c r="G31" i="2"/>
  <c r="G79" i="2" s="1"/>
  <c r="H31" i="2"/>
  <c r="H79" i="2" s="1"/>
  <c r="I31" i="2"/>
  <c r="I79" i="2" s="1"/>
  <c r="J31" i="2"/>
  <c r="J79" i="2" s="1"/>
  <c r="K31" i="2"/>
  <c r="K79" i="2" s="1"/>
  <c r="L31" i="2"/>
  <c r="L79" i="2" s="1"/>
  <c r="M31" i="2"/>
  <c r="M79" i="2" s="1"/>
  <c r="N31" i="2"/>
  <c r="N79" i="2" s="1"/>
  <c r="C32" i="2"/>
  <c r="C80" i="2" s="1"/>
  <c r="D32" i="2"/>
  <c r="E32" i="2"/>
  <c r="E80" i="2" s="1"/>
  <c r="F32" i="2"/>
  <c r="F80" i="2" s="1"/>
  <c r="G32" i="2"/>
  <c r="G80" i="2" s="1"/>
  <c r="H32" i="2"/>
  <c r="H80" i="2" s="1"/>
  <c r="I32" i="2"/>
  <c r="I80" i="2" s="1"/>
  <c r="J32" i="2"/>
  <c r="J80" i="2" s="1"/>
  <c r="K32" i="2"/>
  <c r="K80" i="2" s="1"/>
  <c r="L32" i="2"/>
  <c r="L80" i="2" s="1"/>
  <c r="M32" i="2"/>
  <c r="M80" i="2" s="1"/>
  <c r="N32" i="2"/>
  <c r="N80" i="2" s="1"/>
  <c r="C33" i="2"/>
  <c r="C81" i="2" s="1"/>
  <c r="D33" i="2"/>
  <c r="D81" i="2" s="1"/>
  <c r="E33" i="2"/>
  <c r="E81" i="2" s="1"/>
  <c r="F33" i="2"/>
  <c r="F81" i="2" s="1"/>
  <c r="G33" i="2"/>
  <c r="G81" i="2" s="1"/>
  <c r="H33" i="2"/>
  <c r="H81" i="2" s="1"/>
  <c r="I33" i="2"/>
  <c r="I81" i="2" s="1"/>
  <c r="J33" i="2"/>
  <c r="J81" i="2" s="1"/>
  <c r="K33" i="2"/>
  <c r="K81" i="2" s="1"/>
  <c r="L33" i="2"/>
  <c r="L81" i="2" s="1"/>
  <c r="M33" i="2"/>
  <c r="M81" i="2" s="1"/>
  <c r="N33" i="2"/>
  <c r="N81" i="2" s="1"/>
  <c r="C34" i="2"/>
  <c r="C82" i="2" s="1"/>
  <c r="D34" i="2"/>
  <c r="D82" i="2" s="1"/>
  <c r="E34" i="2"/>
  <c r="E82" i="2" s="1"/>
  <c r="F34" i="2"/>
  <c r="F82" i="2" s="1"/>
  <c r="G34" i="2"/>
  <c r="G82" i="2" s="1"/>
  <c r="H34" i="2"/>
  <c r="H82" i="2" s="1"/>
  <c r="I34" i="2"/>
  <c r="I82" i="2" s="1"/>
  <c r="J34" i="2"/>
  <c r="J82" i="2" s="1"/>
  <c r="K34" i="2"/>
  <c r="K82" i="2" s="1"/>
  <c r="L34" i="2"/>
  <c r="L82" i="2" s="1"/>
  <c r="M34" i="2"/>
  <c r="M82" i="2" s="1"/>
  <c r="N34" i="2"/>
  <c r="N82" i="2" s="1"/>
  <c r="C36" i="2"/>
  <c r="C83" i="2" s="1"/>
  <c r="D36" i="2"/>
  <c r="D83" i="2" s="1"/>
  <c r="E36" i="2"/>
  <c r="E83" i="2" s="1"/>
  <c r="F36" i="2"/>
  <c r="F83" i="2" s="1"/>
  <c r="G36" i="2"/>
  <c r="G83" i="2" s="1"/>
  <c r="H36" i="2"/>
  <c r="H83" i="2" s="1"/>
  <c r="I36" i="2"/>
  <c r="I83" i="2" s="1"/>
  <c r="J36" i="2"/>
  <c r="J83" i="2" s="1"/>
  <c r="K36" i="2"/>
  <c r="K83" i="2" s="1"/>
  <c r="L36" i="2"/>
  <c r="L83" i="2" s="1"/>
  <c r="M36" i="2"/>
  <c r="M83" i="2" s="1"/>
  <c r="N36" i="2"/>
  <c r="N83" i="2" s="1"/>
  <c r="C37" i="2"/>
  <c r="C84" i="2" s="1"/>
  <c r="D37" i="2"/>
  <c r="E37" i="2"/>
  <c r="E84" i="2" s="1"/>
  <c r="F37" i="2"/>
  <c r="F84" i="2" s="1"/>
  <c r="G37" i="2"/>
  <c r="G84" i="2" s="1"/>
  <c r="H37" i="2"/>
  <c r="H84" i="2" s="1"/>
  <c r="I37" i="2"/>
  <c r="I84" i="2" s="1"/>
  <c r="J37" i="2"/>
  <c r="J84" i="2" s="1"/>
  <c r="K37" i="2"/>
  <c r="K84" i="2" s="1"/>
  <c r="L37" i="2"/>
  <c r="L84" i="2" s="1"/>
  <c r="M37" i="2"/>
  <c r="M84" i="2" s="1"/>
  <c r="N37" i="2"/>
  <c r="N84" i="2" s="1"/>
  <c r="C38" i="2"/>
  <c r="C85" i="2" s="1"/>
  <c r="D38" i="2"/>
  <c r="D85" i="2"/>
  <c r="E38" i="2"/>
  <c r="E85" i="2" s="1"/>
  <c r="F38" i="2"/>
  <c r="F85" i="2"/>
  <c r="G38" i="2"/>
  <c r="G85" i="2" s="1"/>
  <c r="H38" i="2"/>
  <c r="H85" i="2" s="1"/>
  <c r="I38" i="2"/>
  <c r="I85" i="2" s="1"/>
  <c r="J38" i="2"/>
  <c r="J85" i="2" s="1"/>
  <c r="K38" i="2"/>
  <c r="K85" i="2" s="1"/>
  <c r="L38" i="2"/>
  <c r="L85" i="2" s="1"/>
  <c r="M38" i="2"/>
  <c r="M85" i="2" s="1"/>
  <c r="N38" i="2"/>
  <c r="N85" i="2" s="1"/>
  <c r="C39" i="2"/>
  <c r="C86" i="2" s="1"/>
  <c r="D39" i="2"/>
  <c r="D86" i="2" s="1"/>
  <c r="E39" i="2"/>
  <c r="E86" i="2" s="1"/>
  <c r="F39" i="2"/>
  <c r="F86" i="2" s="1"/>
  <c r="G39" i="2"/>
  <c r="G86" i="2" s="1"/>
  <c r="H39" i="2"/>
  <c r="H86" i="2" s="1"/>
  <c r="I39" i="2"/>
  <c r="I86" i="2" s="1"/>
  <c r="J39" i="2"/>
  <c r="J86" i="2" s="1"/>
  <c r="K39" i="2"/>
  <c r="K86" i="2" s="1"/>
  <c r="L39" i="2"/>
  <c r="L86" i="2" s="1"/>
  <c r="M39" i="2"/>
  <c r="M86" i="2" s="1"/>
  <c r="N39" i="2"/>
  <c r="N86" i="2" s="1"/>
  <c r="C40" i="2"/>
  <c r="C87" i="2" s="1"/>
  <c r="D40" i="2"/>
  <c r="D87" i="2" s="1"/>
  <c r="E40" i="2"/>
  <c r="E87" i="2" s="1"/>
  <c r="F40" i="2"/>
  <c r="F87" i="2" s="1"/>
  <c r="G40" i="2"/>
  <c r="G87" i="2" s="1"/>
  <c r="H40" i="2"/>
  <c r="H87" i="2" s="1"/>
  <c r="I40" i="2"/>
  <c r="I87" i="2" s="1"/>
  <c r="J40" i="2"/>
  <c r="J87" i="2" s="1"/>
  <c r="K40" i="2"/>
  <c r="K87" i="2" s="1"/>
  <c r="L40" i="2"/>
  <c r="L87" i="2" s="1"/>
  <c r="M40" i="2"/>
  <c r="M87" i="2" s="1"/>
  <c r="N40" i="2"/>
  <c r="N87" i="2" s="1"/>
  <c r="C41" i="2"/>
  <c r="C88" i="2" s="1"/>
  <c r="D41" i="2"/>
  <c r="E41" i="2"/>
  <c r="E88" i="2" s="1"/>
  <c r="F41" i="2"/>
  <c r="F88" i="2" s="1"/>
  <c r="G41" i="2"/>
  <c r="G88" i="2" s="1"/>
  <c r="H41" i="2"/>
  <c r="H88" i="2" s="1"/>
  <c r="I41" i="2"/>
  <c r="I88" i="2" s="1"/>
  <c r="J41" i="2"/>
  <c r="J88" i="2" s="1"/>
  <c r="K41" i="2"/>
  <c r="K88" i="2" s="1"/>
  <c r="L41" i="2"/>
  <c r="L88" i="2" s="1"/>
  <c r="M41" i="2"/>
  <c r="M88" i="2" s="1"/>
  <c r="N41" i="2"/>
  <c r="N88" i="2" s="1"/>
  <c r="C42" i="2"/>
  <c r="C89" i="2" s="1"/>
  <c r="D42" i="2"/>
  <c r="D89" i="2"/>
  <c r="E42" i="2"/>
  <c r="E89" i="2" s="1"/>
  <c r="F42" i="2"/>
  <c r="F89" i="2" s="1"/>
  <c r="G42" i="2"/>
  <c r="G89" i="2" s="1"/>
  <c r="H42" i="2"/>
  <c r="H89" i="2" s="1"/>
  <c r="I42" i="2"/>
  <c r="I89" i="2" s="1"/>
  <c r="J42" i="2"/>
  <c r="J89" i="2" s="1"/>
  <c r="K42" i="2"/>
  <c r="K89" i="2" s="1"/>
  <c r="L42" i="2"/>
  <c r="L89" i="2" s="1"/>
  <c r="M42" i="2"/>
  <c r="M89" i="2" s="1"/>
  <c r="N42" i="2"/>
  <c r="N89" i="2" s="1"/>
  <c r="C43" i="2"/>
  <c r="C90" i="2" s="1"/>
  <c r="D43" i="2"/>
  <c r="D90" i="2" s="1"/>
  <c r="E43" i="2"/>
  <c r="E90" i="2" s="1"/>
  <c r="F43" i="2"/>
  <c r="F90" i="2" s="1"/>
  <c r="G43" i="2"/>
  <c r="G90" i="2" s="1"/>
  <c r="H43" i="2"/>
  <c r="H90" i="2" s="1"/>
  <c r="I43" i="2"/>
  <c r="I90" i="2" s="1"/>
  <c r="J43" i="2"/>
  <c r="J90" i="2" s="1"/>
  <c r="K43" i="2"/>
  <c r="K90" i="2" s="1"/>
  <c r="L43" i="2"/>
  <c r="L90" i="2" s="1"/>
  <c r="M43" i="2"/>
  <c r="M90" i="2" s="1"/>
  <c r="N43" i="2"/>
  <c r="N90" i="2" s="1"/>
  <c r="C44" i="2"/>
  <c r="C91" i="2" s="1"/>
  <c r="D44" i="2"/>
  <c r="D91" i="2" s="1"/>
  <c r="E44" i="2"/>
  <c r="E91" i="2" s="1"/>
  <c r="F44" i="2"/>
  <c r="F91" i="2" s="1"/>
  <c r="G44" i="2"/>
  <c r="G91" i="2" s="1"/>
  <c r="H44" i="2"/>
  <c r="H91" i="2" s="1"/>
  <c r="I44" i="2"/>
  <c r="I91" i="2" s="1"/>
  <c r="J44" i="2"/>
  <c r="J91" i="2" s="1"/>
  <c r="K44" i="2"/>
  <c r="K91" i="2" s="1"/>
  <c r="L44" i="2"/>
  <c r="L91" i="2" s="1"/>
  <c r="M44" i="2"/>
  <c r="M91" i="2"/>
  <c r="N44" i="2"/>
  <c r="N91" i="2" s="1"/>
  <c r="C45" i="2"/>
  <c r="C92" i="2" s="1"/>
  <c r="D45" i="2"/>
  <c r="D92" i="2" s="1"/>
  <c r="E45" i="2"/>
  <c r="E92" i="2" s="1"/>
  <c r="F45" i="2"/>
  <c r="F92" i="2" s="1"/>
  <c r="G45" i="2"/>
  <c r="G92" i="2" s="1"/>
  <c r="H45" i="2"/>
  <c r="H92" i="2" s="1"/>
  <c r="I45" i="2"/>
  <c r="I92" i="2" s="1"/>
  <c r="J45" i="2"/>
  <c r="J92" i="2" s="1"/>
  <c r="K45" i="2"/>
  <c r="K92" i="2" s="1"/>
  <c r="L45" i="2"/>
  <c r="L92" i="2" s="1"/>
  <c r="M45" i="2"/>
  <c r="M92" i="2" s="1"/>
  <c r="N45" i="2"/>
  <c r="N92" i="2" s="1"/>
  <c r="C46" i="2"/>
  <c r="C93" i="2" s="1"/>
  <c r="D46" i="2"/>
  <c r="D93" i="2" s="1"/>
  <c r="E46" i="2"/>
  <c r="E93" i="2" s="1"/>
  <c r="F46" i="2"/>
  <c r="F93" i="2" s="1"/>
  <c r="G46" i="2"/>
  <c r="G93" i="2" s="1"/>
  <c r="H46" i="2"/>
  <c r="H93" i="2" s="1"/>
  <c r="I46" i="2"/>
  <c r="I93" i="2" s="1"/>
  <c r="J46" i="2"/>
  <c r="J93" i="2" s="1"/>
  <c r="K46" i="2"/>
  <c r="K93" i="2" s="1"/>
  <c r="L46" i="2"/>
  <c r="L93" i="2" s="1"/>
  <c r="M46" i="2"/>
  <c r="M93" i="2" s="1"/>
  <c r="N46" i="2"/>
  <c r="N93" i="2" s="1"/>
  <c r="C48" i="2"/>
  <c r="D48" i="2"/>
  <c r="D94" i="2" s="1"/>
  <c r="E48" i="2"/>
  <c r="E94" i="2" s="1"/>
  <c r="F48" i="2"/>
  <c r="F94" i="2" s="1"/>
  <c r="G48" i="2"/>
  <c r="G94" i="2" s="1"/>
  <c r="H48" i="2"/>
  <c r="H94" i="2" s="1"/>
  <c r="I48" i="2"/>
  <c r="I94" i="2" s="1"/>
  <c r="J48" i="2"/>
  <c r="J94" i="2" s="1"/>
  <c r="K48" i="2"/>
  <c r="K94" i="2" s="1"/>
  <c r="L48" i="2"/>
  <c r="L94" i="2" s="1"/>
  <c r="M48" i="2"/>
  <c r="M94" i="2" s="1"/>
  <c r="N48" i="2"/>
  <c r="N94" i="2" s="1"/>
  <c r="O97" i="2"/>
  <c r="D99" i="2"/>
  <c r="F99" i="2"/>
  <c r="G99" i="2"/>
  <c r="J99" i="2"/>
  <c r="L99" i="2"/>
  <c r="M99" i="2"/>
  <c r="D35" i="2"/>
  <c r="E35" i="2"/>
  <c r="F35" i="2"/>
  <c r="G35" i="2"/>
  <c r="H35" i="2"/>
  <c r="I35" i="2"/>
  <c r="J35" i="2"/>
  <c r="K35" i="2"/>
  <c r="L35" i="2"/>
  <c r="M35" i="2"/>
  <c r="N35" i="2"/>
  <c r="C35" i="2"/>
  <c r="D27" i="2"/>
  <c r="E27" i="2"/>
  <c r="F27" i="2"/>
  <c r="G27" i="2"/>
  <c r="H27" i="2"/>
  <c r="I27" i="2"/>
  <c r="J27" i="2"/>
  <c r="K27" i="2"/>
  <c r="L27" i="2"/>
  <c r="M27" i="2"/>
  <c r="N27" i="2"/>
  <c r="D30" i="2"/>
  <c r="E30" i="2"/>
  <c r="F30" i="2"/>
  <c r="G30" i="2"/>
  <c r="H30" i="2"/>
  <c r="I30" i="2"/>
  <c r="J30" i="2"/>
  <c r="K30" i="2"/>
  <c r="L30" i="2"/>
  <c r="M30" i="2"/>
  <c r="N30" i="2"/>
  <c r="C30" i="2"/>
  <c r="C27" i="2"/>
  <c r="D24" i="2"/>
  <c r="E24" i="2"/>
  <c r="F24" i="2"/>
  <c r="G24" i="2"/>
  <c r="H24" i="2"/>
  <c r="I24" i="2"/>
  <c r="J24" i="2"/>
  <c r="K24" i="2"/>
  <c r="L24" i="2"/>
  <c r="M24" i="2"/>
  <c r="N24" i="2"/>
  <c r="C24" i="2"/>
  <c r="O5" i="2"/>
  <c r="I10" i="1"/>
  <c r="G43" i="1"/>
  <c r="A76" i="2"/>
  <c r="I7" i="1"/>
  <c r="I8" i="1"/>
  <c r="I9" i="1"/>
  <c r="I6" i="1"/>
  <c r="A73" i="2"/>
  <c r="A74" i="2"/>
  <c r="A72" i="2"/>
  <c r="D47" i="2"/>
  <c r="E47" i="2"/>
  <c r="F47" i="2"/>
  <c r="G47" i="2"/>
  <c r="H47" i="2"/>
  <c r="I47" i="2"/>
  <c r="J47" i="2"/>
  <c r="K47" i="2"/>
  <c r="L47" i="2"/>
  <c r="M47" i="2"/>
  <c r="N47" i="2"/>
  <c r="C47" i="2"/>
  <c r="C23" i="2"/>
  <c r="O49" i="2"/>
  <c r="O50" i="2"/>
  <c r="O51" i="2"/>
  <c r="O52" i="2"/>
  <c r="O53" i="2"/>
  <c r="D23" i="2"/>
  <c r="E23" i="2"/>
  <c r="F23" i="2"/>
  <c r="G23" i="2"/>
  <c r="H23" i="2"/>
  <c r="I23" i="2"/>
  <c r="J23" i="2"/>
  <c r="K23" i="2"/>
  <c r="L23" i="2"/>
  <c r="M23" i="2"/>
  <c r="N23" i="2"/>
  <c r="A24" i="2"/>
  <c r="A75" i="2"/>
  <c r="A27" i="2"/>
  <c r="A28" i="2"/>
  <c r="A77" i="2" s="1"/>
  <c r="A29" i="2"/>
  <c r="A78" i="2" s="1"/>
  <c r="A30" i="2"/>
  <c r="A31" i="2"/>
  <c r="A79" i="2" s="1"/>
  <c r="A32" i="2"/>
  <c r="A80" i="2" s="1"/>
  <c r="A33" i="2"/>
  <c r="A81" i="2" s="1"/>
  <c r="A34" i="2"/>
  <c r="A82" i="2" s="1"/>
  <c r="A35" i="2"/>
  <c r="A36" i="2"/>
  <c r="A83" i="2" s="1"/>
  <c r="A37" i="2"/>
  <c r="A84" i="2" s="1"/>
  <c r="A38" i="2"/>
  <c r="A85" i="2" s="1"/>
  <c r="A39" i="2"/>
  <c r="A86" i="2" s="1"/>
  <c r="A40" i="2"/>
  <c r="A87" i="2" s="1"/>
  <c r="A41" i="2"/>
  <c r="A88" i="2" s="1"/>
  <c r="A42" i="2"/>
  <c r="A89" i="2" s="1"/>
  <c r="A43" i="2"/>
  <c r="A90" i="2" s="1"/>
  <c r="A44" i="2"/>
  <c r="A91" i="2" s="1"/>
  <c r="A45" i="2"/>
  <c r="A92" i="2" s="1"/>
  <c r="A46" i="2"/>
  <c r="A93" i="2" s="1"/>
  <c r="A47" i="2"/>
  <c r="A48" i="2"/>
  <c r="A94" i="2" s="1"/>
  <c r="A23" i="2"/>
  <c r="B20" i="2"/>
  <c r="E20" i="2" s="1"/>
  <c r="D20" i="2"/>
  <c r="O47" i="2"/>
  <c r="I11" i="1"/>
  <c r="E16" i="1" l="1"/>
  <c r="E19" i="5" s="1"/>
  <c r="O28" i="2"/>
  <c r="I20" i="2"/>
  <c r="O23" i="2"/>
  <c r="L19" i="2"/>
  <c r="L72" i="2" s="1"/>
  <c r="M63" i="2"/>
  <c r="E14" i="1"/>
  <c r="O47" i="4"/>
  <c r="O29" i="4"/>
  <c r="R41" i="4"/>
  <c r="R29" i="4"/>
  <c r="U32" i="4"/>
  <c r="U28" i="4"/>
  <c r="F18" i="3"/>
  <c r="G18" i="3" s="1"/>
  <c r="J18" i="3" s="1"/>
  <c r="O7" i="4"/>
  <c r="CD10" i="5" s="1"/>
  <c r="F17" i="4"/>
  <c r="F15" i="3"/>
  <c r="G42" i="3" s="1"/>
  <c r="I7" i="4"/>
  <c r="BH10" i="5" s="1"/>
  <c r="J20" i="2"/>
  <c r="E63" i="2"/>
  <c r="L32" i="4"/>
  <c r="O40" i="4"/>
  <c r="O32" i="4"/>
  <c r="R40" i="4"/>
  <c r="E64" i="2"/>
  <c r="F64" i="2" s="1"/>
  <c r="G64" i="2" s="1"/>
  <c r="H64" i="2" s="1"/>
  <c r="I64" i="2" s="1"/>
  <c r="J64" i="2" s="1"/>
  <c r="K64" i="2" s="1"/>
  <c r="L64" i="2" s="1"/>
  <c r="M64" i="2" s="1"/>
  <c r="N64" i="2" s="1"/>
  <c r="F55" i="2"/>
  <c r="C19" i="2"/>
  <c r="C72" i="2" s="1"/>
  <c r="N69" i="2"/>
  <c r="N70" i="2" s="1"/>
  <c r="L55" i="2"/>
  <c r="I69" i="2"/>
  <c r="I70" i="2" s="1"/>
  <c r="H22" i="2"/>
  <c r="H74" i="2" s="1"/>
  <c r="G19" i="2"/>
  <c r="G72" i="2" s="1"/>
  <c r="O11" i="2"/>
  <c r="O12" i="2"/>
  <c r="O13" i="2"/>
  <c r="U7" i="4"/>
  <c r="CZ10" i="5" s="1"/>
  <c r="O29" i="2"/>
  <c r="O42" i="2"/>
  <c r="G20" i="2"/>
  <c r="M20" i="2"/>
  <c r="G19" i="5"/>
  <c r="L29" i="4"/>
  <c r="R45" i="4"/>
  <c r="R32" i="4"/>
  <c r="U45" i="4"/>
  <c r="U40" i="4"/>
  <c r="X46" i="4"/>
  <c r="L46" i="4"/>
  <c r="G36" i="3"/>
  <c r="X34" i="4"/>
  <c r="L34" i="4"/>
  <c r="L10" i="3"/>
  <c r="P10" i="5"/>
  <c r="O36" i="2"/>
  <c r="O46" i="2"/>
  <c r="O38" i="2"/>
  <c r="N20" i="2"/>
  <c r="C75" i="2"/>
  <c r="G63" i="2"/>
  <c r="L37" i="4"/>
  <c r="L23" i="4"/>
  <c r="U37" i="4"/>
  <c r="U23" i="4"/>
  <c r="O9" i="4"/>
  <c r="CD12" i="5" s="1"/>
  <c r="V16" i="4"/>
  <c r="R11" i="4"/>
  <c r="N19" i="2"/>
  <c r="N72" i="2" s="1"/>
  <c r="I10" i="4"/>
  <c r="BH13" i="5" s="1"/>
  <c r="L25" i="4"/>
  <c r="L8" i="4"/>
  <c r="BS11" i="5" s="1"/>
  <c r="U10" i="4"/>
  <c r="CZ13" i="5" s="1"/>
  <c r="O40" i="2"/>
  <c r="O44" i="2"/>
  <c r="O34" i="2"/>
  <c r="F12" i="4"/>
  <c r="G23" i="4" s="1"/>
  <c r="K63" i="2"/>
  <c r="O46" i="4"/>
  <c r="O37" i="4"/>
  <c r="R44" i="4"/>
  <c r="R37" i="4"/>
  <c r="U46" i="4"/>
  <c r="U34" i="4"/>
  <c r="R9" i="4"/>
  <c r="CO12" i="5" s="1"/>
  <c r="F19" i="4"/>
  <c r="G19" i="4" s="1"/>
  <c r="V19" i="4" s="1"/>
  <c r="M15" i="2"/>
  <c r="M65" i="2" s="1"/>
  <c r="D69" i="2"/>
  <c r="D70" i="2" s="1"/>
  <c r="I9" i="4"/>
  <c r="BH12" i="5" s="1"/>
  <c r="BH14" i="5" s="1"/>
  <c r="L11" i="4"/>
  <c r="L7" i="4"/>
  <c r="BS10" i="5" s="1"/>
  <c r="U9" i="4"/>
  <c r="CZ12" i="5" s="1"/>
  <c r="I11" i="4"/>
  <c r="U11" i="4"/>
  <c r="G37" i="3"/>
  <c r="O33" i="2"/>
  <c r="O39" i="2"/>
  <c r="D22" i="2"/>
  <c r="D74" i="2" s="1"/>
  <c r="O34" i="4"/>
  <c r="O23" i="4"/>
  <c r="R34" i="4"/>
  <c r="G17" i="4"/>
  <c r="J17" i="4" s="1"/>
  <c r="M17" i="4" s="1"/>
  <c r="L17" i="4" s="1"/>
  <c r="BS26" i="5" s="1"/>
  <c r="BU26" i="5" s="1"/>
  <c r="BU52" i="5" s="1"/>
  <c r="O11" i="4"/>
  <c r="I15" i="2"/>
  <c r="I65" i="2" s="1"/>
  <c r="G69" i="2"/>
  <c r="G70" i="2" s="1"/>
  <c r="M18" i="3"/>
  <c r="P18" i="3" s="1"/>
  <c r="S18" i="3" s="1"/>
  <c r="I18" i="3"/>
  <c r="P24" i="5" s="1"/>
  <c r="X42" i="4"/>
  <c r="L42" i="4"/>
  <c r="CD14" i="5"/>
  <c r="CF48" i="5" s="1"/>
  <c r="E15" i="2"/>
  <c r="E65" i="2" s="1"/>
  <c r="E19" i="2"/>
  <c r="L13" i="3"/>
  <c r="P13" i="5"/>
  <c r="E57" i="1"/>
  <c r="G42" i="1"/>
  <c r="G8" i="1"/>
  <c r="G47" i="1"/>
  <c r="G32" i="1"/>
  <c r="G48" i="1"/>
  <c r="G33" i="1"/>
  <c r="G49" i="1"/>
  <c r="G46" i="1"/>
  <c r="G35" i="1"/>
  <c r="G51" i="1"/>
  <c r="G36" i="1"/>
  <c r="G52" i="1"/>
  <c r="G37" i="1"/>
  <c r="G31" i="1"/>
  <c r="G34" i="1"/>
  <c r="G50" i="1"/>
  <c r="G39" i="1"/>
  <c r="G9" i="1"/>
  <c r="G40" i="1"/>
  <c r="G29" i="1"/>
  <c r="G41" i="1"/>
  <c r="G7" i="1"/>
  <c r="G38" i="3"/>
  <c r="G12" i="3"/>
  <c r="G10" i="1"/>
  <c r="G30" i="1"/>
  <c r="O82" i="2"/>
  <c r="I38" i="4"/>
  <c r="U38" i="4"/>
  <c r="R38" i="4"/>
  <c r="I24" i="4"/>
  <c r="O24" i="4"/>
  <c r="U24" i="4"/>
  <c r="R24" i="4"/>
  <c r="E26" i="1"/>
  <c r="F21" i="3"/>
  <c r="G21" i="3" s="1"/>
  <c r="J21" i="3" s="1"/>
  <c r="H45" i="5"/>
  <c r="H19" i="2"/>
  <c r="H72" i="2" s="1"/>
  <c r="H69" i="2"/>
  <c r="H70" i="2" s="1"/>
  <c r="F15" i="2"/>
  <c r="F65" i="2" s="1"/>
  <c r="F69" i="2"/>
  <c r="F70" i="2" s="1"/>
  <c r="O14" i="2"/>
  <c r="G44" i="1"/>
  <c r="G38" i="1"/>
  <c r="O91" i="2"/>
  <c r="O86" i="2"/>
  <c r="C21" i="2"/>
  <c r="G21" i="2"/>
  <c r="G73" i="2" s="1"/>
  <c r="K21" i="2"/>
  <c r="K73" i="2" s="1"/>
  <c r="D21" i="2"/>
  <c r="D73" i="2" s="1"/>
  <c r="H21" i="2"/>
  <c r="H73" i="2" s="1"/>
  <c r="L21" i="2"/>
  <c r="L73" i="2" s="1"/>
  <c r="E21" i="2"/>
  <c r="E73" i="2" s="1"/>
  <c r="I21" i="2"/>
  <c r="I73" i="2" s="1"/>
  <c r="E69" i="2"/>
  <c r="E70" i="2" s="1"/>
  <c r="X40" i="4"/>
  <c r="L40" i="4"/>
  <c r="X30" i="4"/>
  <c r="L30" i="4"/>
  <c r="M69" i="2"/>
  <c r="M70" i="2" s="1"/>
  <c r="M21" i="2"/>
  <c r="M73" i="2" s="1"/>
  <c r="L69" i="2"/>
  <c r="L70" i="2" s="1"/>
  <c r="L22" i="2"/>
  <c r="L74" i="2" s="1"/>
  <c r="K15" i="2"/>
  <c r="K65" i="2" s="1"/>
  <c r="K69" i="2"/>
  <c r="K70" i="2" s="1"/>
  <c r="G48" i="3"/>
  <c r="O31" i="2"/>
  <c r="G53" i="1"/>
  <c r="G43" i="3"/>
  <c r="G40" i="3"/>
  <c r="O10" i="2"/>
  <c r="F20" i="2"/>
  <c r="K20" i="2"/>
  <c r="C20" i="2"/>
  <c r="G6" i="1"/>
  <c r="N21" i="2"/>
  <c r="N73" i="2" s="1"/>
  <c r="I48" i="4"/>
  <c r="R48" i="4"/>
  <c r="O48" i="4"/>
  <c r="U48" i="4"/>
  <c r="O43" i="4"/>
  <c r="U43" i="4"/>
  <c r="I36" i="4"/>
  <c r="R36" i="4"/>
  <c r="O36" i="4"/>
  <c r="U36" i="4"/>
  <c r="I33" i="4"/>
  <c r="X33" i="4" s="1"/>
  <c r="U33" i="4"/>
  <c r="R33" i="4"/>
  <c r="F18" i="4"/>
  <c r="G18" i="4" s="1"/>
  <c r="V18" i="4" s="1"/>
  <c r="U18" i="4" s="1"/>
  <c r="CZ27" i="5" s="1"/>
  <c r="G56" i="1"/>
  <c r="N75" i="2"/>
  <c r="N63" i="2"/>
  <c r="J75" i="2"/>
  <c r="J63" i="2"/>
  <c r="F75" i="2"/>
  <c r="O25" i="2"/>
  <c r="F63" i="2"/>
  <c r="C69" i="2"/>
  <c r="C70" i="2" s="1"/>
  <c r="C22" i="2"/>
  <c r="C74" i="2" s="1"/>
  <c r="I55" i="2"/>
  <c r="O55" i="2" s="1"/>
  <c r="O78" i="2"/>
  <c r="E27" i="5"/>
  <c r="G27" i="5" s="1"/>
  <c r="G53" i="5" s="1"/>
  <c r="G15" i="2"/>
  <c r="G65" i="2" s="1"/>
  <c r="O24" i="2"/>
  <c r="O30" i="2"/>
  <c r="O27" i="2"/>
  <c r="O35" i="2"/>
  <c r="U16" i="4"/>
  <c r="CZ25" i="5" s="1"/>
  <c r="DB25" i="5" s="1"/>
  <c r="DB51" i="5" s="1"/>
  <c r="N15" i="2"/>
  <c r="N65" i="2" s="1"/>
  <c r="O90" i="2"/>
  <c r="C15" i="2"/>
  <c r="C65" i="2" s="1"/>
  <c r="C66" i="2" s="1"/>
  <c r="C100" i="2" s="1"/>
  <c r="C101" i="2" s="1"/>
  <c r="C102" i="2" s="1"/>
  <c r="DK31" i="5"/>
  <c r="X19" i="4"/>
  <c r="X12" i="4"/>
  <c r="Y11" i="4" s="1"/>
  <c r="DK10" i="5"/>
  <c r="O45" i="2"/>
  <c r="O99" i="2"/>
  <c r="C94" i="2"/>
  <c r="O94" i="2" s="1"/>
  <c r="O48" i="2"/>
  <c r="O92" i="2"/>
  <c r="O89" i="2"/>
  <c r="D88" i="2"/>
  <c r="O88" i="2" s="1"/>
  <c r="O41" i="2"/>
  <c r="O87" i="2"/>
  <c r="I50" i="3"/>
  <c r="G50" i="3"/>
  <c r="O85" i="2"/>
  <c r="D84" i="2"/>
  <c r="O37" i="2"/>
  <c r="O83" i="2"/>
  <c r="I35" i="3"/>
  <c r="O93" i="2"/>
  <c r="O77" i="2"/>
  <c r="L26" i="3"/>
  <c r="O10" i="3"/>
  <c r="AA10" i="5"/>
  <c r="DK12" i="5"/>
  <c r="O43" i="2"/>
  <c r="G7" i="4"/>
  <c r="G11" i="4"/>
  <c r="G37" i="4"/>
  <c r="G47" i="4"/>
  <c r="O84" i="2"/>
  <c r="O81" i="2"/>
  <c r="D80" i="2"/>
  <c r="O80" i="2" s="1"/>
  <c r="O32" i="2"/>
  <c r="O79" i="2"/>
  <c r="G51" i="3"/>
  <c r="G49" i="3"/>
  <c r="G34" i="3"/>
  <c r="G44" i="3"/>
  <c r="X28" i="4"/>
  <c r="Y28" i="4" s="1"/>
  <c r="L28" i="4"/>
  <c r="G15" i="4"/>
  <c r="J15" i="2"/>
  <c r="J65" i="2" s="1"/>
  <c r="J69" i="2"/>
  <c r="E26" i="5"/>
  <c r="G26" i="5" s="1"/>
  <c r="G52" i="5" s="1"/>
  <c r="G30" i="3"/>
  <c r="G41" i="3"/>
  <c r="G26" i="3"/>
  <c r="I35" i="4"/>
  <c r="R35" i="4"/>
  <c r="U35" i="4"/>
  <c r="O35" i="4"/>
  <c r="I22" i="3"/>
  <c r="J22" i="3" s="1"/>
  <c r="L14" i="3"/>
  <c r="X44" i="4"/>
  <c r="Y44" i="4" s="1"/>
  <c r="L44" i="4"/>
  <c r="E25" i="5"/>
  <c r="G25" i="5" s="1"/>
  <c r="G51" i="5" s="1"/>
  <c r="E14" i="5"/>
  <c r="I39" i="4"/>
  <c r="R39" i="4"/>
  <c r="O16" i="4"/>
  <c r="CD25" i="5" s="1"/>
  <c r="Y18" i="4"/>
  <c r="X18" i="4" s="1"/>
  <c r="DK27" i="5" s="1"/>
  <c r="P18" i="4"/>
  <c r="O18" i="4" s="1"/>
  <c r="CD27" i="5" s="1"/>
  <c r="H15" i="2"/>
  <c r="H65" i="2" s="1"/>
  <c r="I12" i="3"/>
  <c r="I15" i="3" s="1"/>
  <c r="J48" i="3" s="1"/>
  <c r="G20" i="3"/>
  <c r="J20" i="3" s="1"/>
  <c r="M20" i="3" s="1"/>
  <c r="P20" i="3" s="1"/>
  <c r="S20" i="3" s="1"/>
  <c r="U12" i="4"/>
  <c r="V25" i="4" s="1"/>
  <c r="I43" i="4"/>
  <c r="R43" i="4"/>
  <c r="I27" i="4"/>
  <c r="R27" i="4"/>
  <c r="F23" i="3"/>
  <c r="G19" i="3"/>
  <c r="J19" i="3" s="1"/>
  <c r="S17" i="4"/>
  <c r="R17" i="4" s="1"/>
  <c r="CO26" i="5" s="1"/>
  <c r="J19" i="4"/>
  <c r="M19" i="4" s="1"/>
  <c r="Y19" i="4"/>
  <c r="L11" i="3"/>
  <c r="I47" i="4"/>
  <c r="R47" i="4"/>
  <c r="I31" i="4"/>
  <c r="R31" i="4"/>
  <c r="M21" i="3"/>
  <c r="I21" i="3"/>
  <c r="P27" i="5" s="1"/>
  <c r="CO13" i="5"/>
  <c r="J16" i="4"/>
  <c r="Y16" i="4"/>
  <c r="X16" i="4" s="1"/>
  <c r="DK25" i="5" s="1"/>
  <c r="S16" i="4"/>
  <c r="R16" i="4" s="1"/>
  <c r="CO25" i="5" s="1"/>
  <c r="L15" i="2"/>
  <c r="L65" i="2" s="1"/>
  <c r="D15" i="2"/>
  <c r="I12" i="4"/>
  <c r="V17" i="4" l="1"/>
  <c r="U17" i="4" s="1"/>
  <c r="CZ26" i="5" s="1"/>
  <c r="O12" i="4"/>
  <c r="P7" i="4" s="1"/>
  <c r="Y9" i="4"/>
  <c r="Y7" i="4"/>
  <c r="BJ49" i="5"/>
  <c r="BJ47" i="5"/>
  <c r="G31" i="4"/>
  <c r="G40" i="4"/>
  <c r="G34" i="4"/>
  <c r="G44" i="4"/>
  <c r="G32" i="4"/>
  <c r="G10" i="4"/>
  <c r="G39" i="4"/>
  <c r="G29" i="4"/>
  <c r="P48" i="4"/>
  <c r="G11" i="1"/>
  <c r="CO14" i="5"/>
  <c r="G48" i="4"/>
  <c r="G42" i="4"/>
  <c r="G24" i="4"/>
  <c r="G45" i="4"/>
  <c r="R12" i="4"/>
  <c r="S35" i="4" s="1"/>
  <c r="I17" i="4"/>
  <c r="BH26" i="5" s="1"/>
  <c r="BJ26" i="5" s="1"/>
  <c r="BJ52" i="5" s="1"/>
  <c r="Y17" i="4"/>
  <c r="X17" i="4" s="1"/>
  <c r="DK26" i="5" s="1"/>
  <c r="L12" i="4"/>
  <c r="S18" i="4"/>
  <c r="R18" i="4" s="1"/>
  <c r="CO27" i="5" s="1"/>
  <c r="CQ27" i="5" s="1"/>
  <c r="CQ53" i="5" s="1"/>
  <c r="BJ48" i="5"/>
  <c r="G46" i="3"/>
  <c r="F20" i="4"/>
  <c r="G10" i="3"/>
  <c r="G31" i="3"/>
  <c r="G35" i="3"/>
  <c r="BJ46" i="5"/>
  <c r="O75" i="2"/>
  <c r="S33" i="4"/>
  <c r="P36" i="4"/>
  <c r="P43" i="4"/>
  <c r="G11" i="3"/>
  <c r="P10" i="4"/>
  <c r="G39" i="3"/>
  <c r="G46" i="4"/>
  <c r="G27" i="3"/>
  <c r="S31" i="4"/>
  <c r="P17" i="4"/>
  <c r="O17" i="4" s="1"/>
  <c r="CD26" i="5" s="1"/>
  <c r="J18" i="4"/>
  <c r="I18" i="4" s="1"/>
  <c r="BH27" i="5" s="1"/>
  <c r="G47" i="3"/>
  <c r="G28" i="3"/>
  <c r="G33" i="3"/>
  <c r="S36" i="4"/>
  <c r="G45" i="3"/>
  <c r="G14" i="3"/>
  <c r="G13" i="3"/>
  <c r="G32" i="3"/>
  <c r="E18" i="1"/>
  <c r="E17" i="5"/>
  <c r="O63" i="2"/>
  <c r="BS14" i="5"/>
  <c r="CO31" i="5"/>
  <c r="R19" i="4"/>
  <c r="S19" i="4" s="1"/>
  <c r="DB26" i="5"/>
  <c r="DB52" i="5" s="1"/>
  <c r="Y33" i="4"/>
  <c r="U19" i="4"/>
  <c r="CZ31" i="5"/>
  <c r="L19" i="4"/>
  <c r="BS31" i="5"/>
  <c r="BU31" i="5" s="1"/>
  <c r="BS19" i="5"/>
  <c r="BU19" i="5" s="1"/>
  <c r="O20" i="2"/>
  <c r="O19" i="4"/>
  <c r="P19" i="4" s="1"/>
  <c r="CD31" i="5"/>
  <c r="CF31" i="5" s="1"/>
  <c r="I19" i="4"/>
  <c r="BH31" i="5"/>
  <c r="BJ31" i="5" s="1"/>
  <c r="G33" i="4"/>
  <c r="G38" i="4"/>
  <c r="G43" i="4"/>
  <c r="G8" i="4"/>
  <c r="G12" i="4" s="1"/>
  <c r="G41" i="4"/>
  <c r="G30" i="4"/>
  <c r="G36" i="4"/>
  <c r="G27" i="4"/>
  <c r="G28" i="4"/>
  <c r="G25" i="4"/>
  <c r="G35" i="4"/>
  <c r="G9" i="4"/>
  <c r="X36" i="4"/>
  <c r="Y36" i="4" s="1"/>
  <c r="L36" i="4"/>
  <c r="CF49" i="5"/>
  <c r="L33" i="4"/>
  <c r="O22" i="2"/>
  <c r="DB27" i="5"/>
  <c r="DB53" i="5" s="1"/>
  <c r="CZ20" i="5"/>
  <c r="DB20" i="5" s="1"/>
  <c r="S40" i="4"/>
  <c r="S30" i="4"/>
  <c r="S29" i="4"/>
  <c r="S10" i="4"/>
  <c r="S28" i="4"/>
  <c r="S42" i="4"/>
  <c r="S23" i="4"/>
  <c r="S45" i="4"/>
  <c r="P31" i="4"/>
  <c r="P46" i="4"/>
  <c r="P30" i="4"/>
  <c r="P37" i="4"/>
  <c r="P11" i="4"/>
  <c r="P32" i="4"/>
  <c r="P47" i="4"/>
  <c r="P42" i="4"/>
  <c r="P8" i="4"/>
  <c r="P33" i="4"/>
  <c r="P40" i="4"/>
  <c r="P39" i="4"/>
  <c r="P34" i="4"/>
  <c r="P27" i="4"/>
  <c r="P25" i="4"/>
  <c r="P44" i="4"/>
  <c r="P28" i="4"/>
  <c r="P38" i="4"/>
  <c r="P45" i="4"/>
  <c r="P29" i="4"/>
  <c r="P9" i="4"/>
  <c r="P41" i="4"/>
  <c r="P24" i="4"/>
  <c r="X38" i="4"/>
  <c r="L38" i="4"/>
  <c r="M38" i="4" s="1"/>
  <c r="O13" i="3"/>
  <c r="AA13" i="5"/>
  <c r="CF46" i="5"/>
  <c r="V35" i="4"/>
  <c r="CF47" i="5"/>
  <c r="L18" i="3"/>
  <c r="AA24" i="5" s="1"/>
  <c r="AA17" i="5" s="1"/>
  <c r="X48" i="4"/>
  <c r="L48" i="4"/>
  <c r="CZ18" i="5"/>
  <c r="DB18" i="5" s="1"/>
  <c r="C73" i="2"/>
  <c r="O73" i="2" s="1"/>
  <c r="O21" i="2"/>
  <c r="G26" i="1"/>
  <c r="X24" i="4"/>
  <c r="Y24" i="4" s="1"/>
  <c r="L24" i="4"/>
  <c r="E72" i="2"/>
  <c r="O72" i="2" s="1"/>
  <c r="O19" i="2"/>
  <c r="S34" i="4"/>
  <c r="DM26" i="5"/>
  <c r="DM52" i="5" s="1"/>
  <c r="C103" i="2"/>
  <c r="S24" i="4"/>
  <c r="S38" i="4"/>
  <c r="F26" i="4"/>
  <c r="L26" i="4" s="1"/>
  <c r="E58" i="1"/>
  <c r="G58" i="1" s="1"/>
  <c r="F29" i="3"/>
  <c r="I29" i="3" s="1"/>
  <c r="R24" i="5"/>
  <c r="R50" i="5" s="1"/>
  <c r="P17" i="5"/>
  <c r="R17" i="5" s="1"/>
  <c r="P23" i="4"/>
  <c r="CQ47" i="5"/>
  <c r="CQ46" i="5"/>
  <c r="CQ31" i="5"/>
  <c r="CQ48" i="5"/>
  <c r="CQ25" i="5"/>
  <c r="CQ51" i="5" s="1"/>
  <c r="CO18" i="5"/>
  <c r="CQ18" i="5" s="1"/>
  <c r="L35" i="3"/>
  <c r="J35" i="3"/>
  <c r="DK14" i="5"/>
  <c r="DM31" i="5" s="1"/>
  <c r="DM25" i="5"/>
  <c r="DM51" i="5" s="1"/>
  <c r="DK18" i="5"/>
  <c r="DM18" i="5" s="1"/>
  <c r="P20" i="5"/>
  <c r="R20" i="5" s="1"/>
  <c r="R27" i="5"/>
  <c r="R53" i="5" s="1"/>
  <c r="J42" i="3"/>
  <c r="J28" i="3"/>
  <c r="J44" i="3"/>
  <c r="J41" i="3"/>
  <c r="J14" i="3"/>
  <c r="J34" i="3"/>
  <c r="J27" i="3"/>
  <c r="J43" i="3"/>
  <c r="J36" i="3"/>
  <c r="J33" i="3"/>
  <c r="J11" i="3"/>
  <c r="J45" i="3"/>
  <c r="J31" i="3"/>
  <c r="J40" i="3"/>
  <c r="J49" i="3"/>
  <c r="J10" i="3"/>
  <c r="J51" i="3"/>
  <c r="J30" i="3"/>
  <c r="J39" i="3"/>
  <c r="J46" i="3"/>
  <c r="J38" i="3"/>
  <c r="J47" i="3"/>
  <c r="J37" i="3"/>
  <c r="J32" i="3"/>
  <c r="J13" i="3"/>
  <c r="CD19" i="5"/>
  <c r="CF19" i="5" s="1"/>
  <c r="CF26" i="5"/>
  <c r="CF52" i="5" s="1"/>
  <c r="X27" i="4"/>
  <c r="Y27" i="4" s="1"/>
  <c r="L27" i="4"/>
  <c r="M27" i="4" s="1"/>
  <c r="J27" i="4"/>
  <c r="V36" i="4"/>
  <c r="V8" i="4"/>
  <c r="V11" i="4"/>
  <c r="V34" i="4"/>
  <c r="V41" i="4"/>
  <c r="V23" i="4"/>
  <c r="V45" i="4"/>
  <c r="V48" i="4"/>
  <c r="V32" i="4"/>
  <c r="V47" i="4"/>
  <c r="V31" i="4"/>
  <c r="V46" i="4"/>
  <c r="V30" i="4"/>
  <c r="V37" i="4"/>
  <c r="V9" i="4"/>
  <c r="V39" i="4"/>
  <c r="V44" i="4"/>
  <c r="V28" i="4"/>
  <c r="V43" i="4"/>
  <c r="V27" i="4"/>
  <c r="V42" i="4"/>
  <c r="V10" i="4"/>
  <c r="V33" i="4"/>
  <c r="V7" i="4"/>
  <c r="V40" i="4"/>
  <c r="V24" i="4"/>
  <c r="V38" i="4"/>
  <c r="V29" i="4"/>
  <c r="I20" i="3"/>
  <c r="P26" i="5" s="1"/>
  <c r="R26" i="5" s="1"/>
  <c r="R52" i="5" s="1"/>
  <c r="L12" i="3"/>
  <c r="L15" i="3" s="1"/>
  <c r="M11" i="3" s="1"/>
  <c r="P12" i="5"/>
  <c r="J12" i="3"/>
  <c r="DM27" i="5"/>
  <c r="DM53" i="5" s="1"/>
  <c r="DK20" i="5"/>
  <c r="DM20" i="5" s="1"/>
  <c r="X39" i="4"/>
  <c r="Y39" i="4" s="1"/>
  <c r="L39" i="4"/>
  <c r="M39" i="4" s="1"/>
  <c r="J39" i="4"/>
  <c r="G47" i="5"/>
  <c r="G55" i="5" s="1"/>
  <c r="G59" i="5" s="1"/>
  <c r="G31" i="5"/>
  <c r="G48" i="5"/>
  <c r="G56" i="5" s="1"/>
  <c r="G60" i="5" s="1"/>
  <c r="G49" i="5"/>
  <c r="G57" i="5" s="1"/>
  <c r="G61" i="5" s="1"/>
  <c r="G46" i="5"/>
  <c r="G36" i="5"/>
  <c r="M44" i="4"/>
  <c r="O69" i="2"/>
  <c r="J70" i="2"/>
  <c r="L50" i="3"/>
  <c r="J50" i="3"/>
  <c r="Y38" i="4"/>
  <c r="Y45" i="4"/>
  <c r="Y29" i="4"/>
  <c r="Y46" i="4"/>
  <c r="Y30" i="4"/>
  <c r="Y37" i="4"/>
  <c r="Y10" i="4"/>
  <c r="Y8" i="4"/>
  <c r="Y42" i="4"/>
  <c r="Y32" i="4"/>
  <c r="Y41" i="4"/>
  <c r="Y34" i="4"/>
  <c r="Y25" i="4"/>
  <c r="Y23" i="4"/>
  <c r="Y48" i="4"/>
  <c r="Y40" i="4"/>
  <c r="J26" i="3"/>
  <c r="CQ49" i="5"/>
  <c r="CF27" i="5"/>
  <c r="CF53" i="5" s="1"/>
  <c r="CD20" i="5"/>
  <c r="CF20" i="5" s="1"/>
  <c r="O14" i="3"/>
  <c r="AA31" i="5"/>
  <c r="L22" i="3"/>
  <c r="M22" i="3" s="1"/>
  <c r="P15" i="4"/>
  <c r="O15" i="4" s="1"/>
  <c r="Y15" i="4"/>
  <c r="X15" i="4" s="1"/>
  <c r="V15" i="4"/>
  <c r="U15" i="4" s="1"/>
  <c r="J15" i="4"/>
  <c r="S15" i="4"/>
  <c r="R15" i="4" s="1"/>
  <c r="P21" i="3"/>
  <c r="L21" i="3"/>
  <c r="AA27" i="5" s="1"/>
  <c r="O11" i="3"/>
  <c r="AA11" i="5"/>
  <c r="M19" i="3"/>
  <c r="P19" i="3" s="1"/>
  <c r="S19" i="3" s="1"/>
  <c r="I19" i="3"/>
  <c r="M42" i="4"/>
  <c r="M11" i="4"/>
  <c r="M48" i="4"/>
  <c r="M34" i="4"/>
  <c r="M41" i="4"/>
  <c r="M25" i="4"/>
  <c r="M40" i="4"/>
  <c r="M30" i="4"/>
  <c r="M10" i="4"/>
  <c r="M32" i="4"/>
  <c r="M45" i="4"/>
  <c r="M24" i="4"/>
  <c r="M23" i="4"/>
  <c r="M7" i="4"/>
  <c r="M46" i="4"/>
  <c r="M37" i="4"/>
  <c r="M36" i="4"/>
  <c r="M9" i="4"/>
  <c r="M8" i="4"/>
  <c r="M29" i="4"/>
  <c r="X35" i="4"/>
  <c r="Y35" i="4" s="1"/>
  <c r="L35" i="4"/>
  <c r="M35" i="4" s="1"/>
  <c r="J35" i="4"/>
  <c r="M28" i="4"/>
  <c r="O26" i="3"/>
  <c r="O74" i="2"/>
  <c r="J48" i="4"/>
  <c r="J32" i="4"/>
  <c r="J46" i="4"/>
  <c r="J30" i="4"/>
  <c r="J37" i="4"/>
  <c r="J9" i="4"/>
  <c r="J8" i="4"/>
  <c r="J11" i="4"/>
  <c r="J25" i="4"/>
  <c r="J44" i="4"/>
  <c r="J28" i="4"/>
  <c r="J42" i="4"/>
  <c r="J10" i="4"/>
  <c r="J33" i="4"/>
  <c r="J34" i="4"/>
  <c r="J40" i="4"/>
  <c r="J24" i="4"/>
  <c r="J23" i="4"/>
  <c r="J38" i="4"/>
  <c r="J45" i="4"/>
  <c r="J29" i="4"/>
  <c r="J7" i="4"/>
  <c r="I26" i="4"/>
  <c r="J36" i="4"/>
  <c r="J41" i="4"/>
  <c r="X31" i="4"/>
  <c r="Y31" i="4" s="1"/>
  <c r="L31" i="4"/>
  <c r="M31" i="4" s="1"/>
  <c r="J31" i="4"/>
  <c r="R10" i="3"/>
  <c r="O18" i="3"/>
  <c r="AL10" i="5"/>
  <c r="D65" i="2"/>
  <c r="O15" i="2"/>
  <c r="I16" i="4"/>
  <c r="BH25" i="5" s="1"/>
  <c r="M16" i="4"/>
  <c r="L16" i="4" s="1"/>
  <c r="BS25" i="5" s="1"/>
  <c r="X47" i="4"/>
  <c r="Y47" i="4" s="1"/>
  <c r="L47" i="4"/>
  <c r="M47" i="4" s="1"/>
  <c r="J47" i="4"/>
  <c r="CQ26" i="5"/>
  <c r="CQ52" i="5" s="1"/>
  <c r="CO19" i="5"/>
  <c r="CQ19" i="5" s="1"/>
  <c r="CZ14" i="5"/>
  <c r="CZ19" i="5"/>
  <c r="DB19" i="5" s="1"/>
  <c r="G23" i="3"/>
  <c r="X43" i="4"/>
  <c r="Y43" i="4" s="1"/>
  <c r="L43" i="4"/>
  <c r="M43" i="4" s="1"/>
  <c r="J43" i="4"/>
  <c r="CF25" i="5"/>
  <c r="CF51" i="5" s="1"/>
  <c r="CD18" i="5"/>
  <c r="CF18" i="5" s="1"/>
  <c r="P35" i="4"/>
  <c r="G20" i="4"/>
  <c r="C105" i="2"/>
  <c r="DM48" i="5"/>
  <c r="DK19" i="5"/>
  <c r="DM19" i="5" s="1"/>
  <c r="Y12" i="4" l="1"/>
  <c r="S48" i="4"/>
  <c r="S39" i="4"/>
  <c r="BH19" i="5"/>
  <c r="BJ19" i="5" s="1"/>
  <c r="S7" i="4"/>
  <c r="S32" i="4"/>
  <c r="S8" i="4"/>
  <c r="S11" i="4"/>
  <c r="S25" i="4"/>
  <c r="S43" i="4"/>
  <c r="S47" i="4"/>
  <c r="S27" i="4"/>
  <c r="S44" i="4"/>
  <c r="S9" i="4"/>
  <c r="S46" i="4"/>
  <c r="S37" i="4"/>
  <c r="S41" i="4"/>
  <c r="M33" i="4"/>
  <c r="G15" i="3"/>
  <c r="M18" i="4"/>
  <c r="L18" i="4" s="1"/>
  <c r="BS27" i="5" s="1"/>
  <c r="CO20" i="5"/>
  <c r="CQ20" i="5" s="1"/>
  <c r="U26" i="4"/>
  <c r="V26" i="4" s="1"/>
  <c r="V49" i="4" s="1"/>
  <c r="G17" i="5"/>
  <c r="E24" i="5"/>
  <c r="E21" i="5"/>
  <c r="G21" i="5" s="1"/>
  <c r="L19" i="3"/>
  <c r="AA25" i="5" s="1"/>
  <c r="AC25" i="5" s="1"/>
  <c r="AC51" i="5" s="1"/>
  <c r="BU46" i="5"/>
  <c r="BU47" i="5"/>
  <c r="BU48" i="5"/>
  <c r="BU49" i="5"/>
  <c r="J15" i="3"/>
  <c r="O26" i="4"/>
  <c r="R26" i="4"/>
  <c r="F49" i="4"/>
  <c r="F51" i="4" s="1"/>
  <c r="G51" i="4" s="1"/>
  <c r="G26" i="4"/>
  <c r="G49" i="4" s="1"/>
  <c r="X26" i="4"/>
  <c r="Y26" i="4" s="1"/>
  <c r="Y49" i="4" s="1"/>
  <c r="E60" i="1"/>
  <c r="G60" i="1" s="1"/>
  <c r="AL13" i="5"/>
  <c r="R13" i="3"/>
  <c r="AW13" i="5" s="1"/>
  <c r="G29" i="3"/>
  <c r="G52" i="3" s="1"/>
  <c r="F52" i="3"/>
  <c r="F54" i="3" s="1"/>
  <c r="G54" i="3" s="1"/>
  <c r="P12" i="4"/>
  <c r="AC17" i="5"/>
  <c r="DB47" i="5"/>
  <c r="DB49" i="5"/>
  <c r="DB31" i="5"/>
  <c r="DB46" i="5"/>
  <c r="CZ24" i="5"/>
  <c r="U20" i="4"/>
  <c r="C106" i="2"/>
  <c r="C26" i="2" s="1"/>
  <c r="DB48" i="5"/>
  <c r="AL24" i="5"/>
  <c r="AL17" i="5" s="1"/>
  <c r="R26" i="3"/>
  <c r="L49" i="4"/>
  <c r="BS36" i="5" s="1"/>
  <c r="M26" i="4"/>
  <c r="AA18" i="5"/>
  <c r="AC18" i="5" s="1"/>
  <c r="S21" i="3"/>
  <c r="R21" i="3" s="1"/>
  <c r="AW27" i="5" s="1"/>
  <c r="AY27" i="5" s="1"/>
  <c r="AY53" i="5" s="1"/>
  <c r="O21" i="3"/>
  <c r="AL27" i="5" s="1"/>
  <c r="DK24" i="5"/>
  <c r="X20" i="4"/>
  <c r="O50" i="3"/>
  <c r="M50" i="3"/>
  <c r="V12" i="4"/>
  <c r="DM47" i="5"/>
  <c r="DM49" i="5"/>
  <c r="O35" i="3"/>
  <c r="M35" i="3"/>
  <c r="AC27" i="5"/>
  <c r="AC53" i="5" s="1"/>
  <c r="AA20" i="5"/>
  <c r="AC20" i="5" s="1"/>
  <c r="BU27" i="5"/>
  <c r="BU53" i="5" s="1"/>
  <c r="BS20" i="5"/>
  <c r="BU20" i="5" s="1"/>
  <c r="O65" i="2"/>
  <c r="D66" i="2"/>
  <c r="I49" i="4"/>
  <c r="BH36" i="5" s="1"/>
  <c r="J26" i="4"/>
  <c r="J49" i="4" s="1"/>
  <c r="L29" i="3"/>
  <c r="M49" i="3"/>
  <c r="M33" i="3"/>
  <c r="M36" i="3"/>
  <c r="M47" i="3"/>
  <c r="M31" i="3"/>
  <c r="M42" i="3"/>
  <c r="M13" i="3"/>
  <c r="M10" i="3"/>
  <c r="M40" i="3"/>
  <c r="M46" i="3"/>
  <c r="M45" i="3"/>
  <c r="M32" i="3"/>
  <c r="M43" i="3"/>
  <c r="M27" i="3"/>
  <c r="M38" i="3"/>
  <c r="M51" i="3"/>
  <c r="M41" i="3"/>
  <c r="M44" i="3"/>
  <c r="M28" i="3"/>
  <c r="M39" i="3"/>
  <c r="M34" i="3"/>
  <c r="M37" i="3"/>
  <c r="M30" i="3"/>
  <c r="M48" i="3"/>
  <c r="M12" i="4"/>
  <c r="I23" i="3"/>
  <c r="P25" i="5"/>
  <c r="CO24" i="5"/>
  <c r="R20" i="4"/>
  <c r="CD24" i="5"/>
  <c r="O20" i="4"/>
  <c r="R14" i="3"/>
  <c r="O22" i="3"/>
  <c r="P22" i="3" s="1"/>
  <c r="AL31" i="5"/>
  <c r="P19" i="5"/>
  <c r="R19" i="5" s="1"/>
  <c r="P14" i="5"/>
  <c r="R48" i="5" s="1"/>
  <c r="AC24" i="5"/>
  <c r="AC50" i="5" s="1"/>
  <c r="BJ25" i="5"/>
  <c r="BJ51" i="5" s="1"/>
  <c r="BH18" i="5"/>
  <c r="BJ18" i="5" s="1"/>
  <c r="M49" i="4"/>
  <c r="J29" i="3"/>
  <c r="J52" i="3" s="1"/>
  <c r="I52" i="3"/>
  <c r="P36" i="5" s="1"/>
  <c r="BJ27" i="5"/>
  <c r="BJ53" i="5" s="1"/>
  <c r="BH20" i="5"/>
  <c r="BJ20" i="5" s="1"/>
  <c r="BU25" i="5"/>
  <c r="BU51" i="5" s="1"/>
  <c r="BS18" i="5"/>
  <c r="BU18" i="5" s="1"/>
  <c r="R18" i="3"/>
  <c r="AW10" i="5"/>
  <c r="J12" i="4"/>
  <c r="M26" i="3"/>
  <c r="R11" i="3"/>
  <c r="O19" i="3"/>
  <c r="AL25" i="5" s="1"/>
  <c r="AL11" i="5"/>
  <c r="M15" i="4"/>
  <c r="L15" i="4" s="1"/>
  <c r="I15" i="4"/>
  <c r="M14" i="3"/>
  <c r="O70" i="2"/>
  <c r="O12" i="3"/>
  <c r="L20" i="3"/>
  <c r="AA12" i="5"/>
  <c r="M12" i="3"/>
  <c r="DM46" i="5"/>
  <c r="S12" i="4" l="1"/>
  <c r="U49" i="4"/>
  <c r="CZ36" i="5" s="1"/>
  <c r="AW20" i="5"/>
  <c r="AY20" i="5" s="1"/>
  <c r="E28" i="5"/>
  <c r="G24" i="5"/>
  <c r="G50" i="5" s="1"/>
  <c r="G54" i="5" s="1"/>
  <c r="G58" i="5" s="1"/>
  <c r="G62" i="5" s="1"/>
  <c r="H43" i="5" s="1"/>
  <c r="I14" i="1" s="1"/>
  <c r="P26" i="4"/>
  <c r="P49" i="4" s="1"/>
  <c r="O49" i="4"/>
  <c r="CD36" i="5" s="1"/>
  <c r="X49" i="4"/>
  <c r="DK36" i="5" s="1"/>
  <c r="DN45" i="5" s="1"/>
  <c r="AN25" i="5"/>
  <c r="AN51" i="5" s="1"/>
  <c r="S26" i="4"/>
  <c r="S49" i="4" s="1"/>
  <c r="R49" i="4"/>
  <c r="CO36" i="5" s="1"/>
  <c r="R50" i="3"/>
  <c r="Y20" i="4"/>
  <c r="V20" i="4"/>
  <c r="U51" i="4"/>
  <c r="V51" i="4" s="1"/>
  <c r="O20" i="3"/>
  <c r="AL12" i="5"/>
  <c r="R12" i="3"/>
  <c r="O15" i="3"/>
  <c r="P12" i="3" s="1"/>
  <c r="AL18" i="5"/>
  <c r="AN18" i="5" s="1"/>
  <c r="P20" i="4"/>
  <c r="O51" i="4"/>
  <c r="P51" i="4" s="1"/>
  <c r="R25" i="5"/>
  <c r="R51" i="5" s="1"/>
  <c r="P18" i="5"/>
  <c r="P28" i="5"/>
  <c r="M15" i="3"/>
  <c r="M29" i="3"/>
  <c r="M52" i="3" s="1"/>
  <c r="L52" i="3"/>
  <c r="AA36" i="5" s="1"/>
  <c r="AL14" i="5"/>
  <c r="AN47" i="5" s="1"/>
  <c r="R35" i="3"/>
  <c r="P35" i="3"/>
  <c r="DM24" i="5"/>
  <c r="DM50" i="5" s="1"/>
  <c r="DK28" i="5"/>
  <c r="DK17" i="5"/>
  <c r="DB24" i="5"/>
  <c r="DB50" i="5" s="1"/>
  <c r="CZ28" i="5"/>
  <c r="CZ17" i="5"/>
  <c r="R22" i="3"/>
  <c r="S22" i="3" s="1"/>
  <c r="AW31" i="5"/>
  <c r="DC45" i="5"/>
  <c r="DB36" i="5"/>
  <c r="BH24" i="5"/>
  <c r="I20" i="4"/>
  <c r="AW24" i="5"/>
  <c r="AW17" i="5" s="1"/>
  <c r="R47" i="5"/>
  <c r="R49" i="5"/>
  <c r="R31" i="5"/>
  <c r="R46" i="5"/>
  <c r="CF24" i="5"/>
  <c r="CF50" i="5" s="1"/>
  <c r="CD28" i="5"/>
  <c r="CD17" i="5"/>
  <c r="I54" i="3"/>
  <c r="J54" i="3" s="1"/>
  <c r="J23" i="3"/>
  <c r="AN17" i="5"/>
  <c r="AN27" i="5"/>
  <c r="AN53" i="5" s="1"/>
  <c r="AL20" i="5"/>
  <c r="AN20" i="5" s="1"/>
  <c r="AA26" i="5"/>
  <c r="AA19" i="5" s="1"/>
  <c r="AC19" i="5" s="1"/>
  <c r="L23" i="3"/>
  <c r="CQ24" i="5"/>
  <c r="CQ50" i="5" s="1"/>
  <c r="CO28" i="5"/>
  <c r="CO17" i="5"/>
  <c r="D100" i="2"/>
  <c r="D101" i="2" s="1"/>
  <c r="E66" i="2"/>
  <c r="AA14" i="5"/>
  <c r="AC48" i="5" s="1"/>
  <c r="L20" i="4"/>
  <c r="BS24" i="5"/>
  <c r="R19" i="3"/>
  <c r="AW25" i="5" s="1"/>
  <c r="AW11" i="5"/>
  <c r="R36" i="5"/>
  <c r="S45" i="5"/>
  <c r="S20" i="4"/>
  <c r="R51" i="4"/>
  <c r="S51" i="4" s="1"/>
  <c r="BK45" i="5"/>
  <c r="BJ36" i="5"/>
  <c r="BU36" i="5"/>
  <c r="BV45" i="5"/>
  <c r="AN24" i="5"/>
  <c r="AN50" i="5" s="1"/>
  <c r="C76" i="2"/>
  <c r="C56" i="2"/>
  <c r="C58" i="2" s="1"/>
  <c r="D7" i="2" s="1"/>
  <c r="X51" i="4" l="1"/>
  <c r="Y51" i="4" s="1"/>
  <c r="F56" i="3"/>
  <c r="I15" i="1"/>
  <c r="DM36" i="5"/>
  <c r="F53" i="4"/>
  <c r="E38" i="5"/>
  <c r="G38" i="5" s="1"/>
  <c r="G28" i="5"/>
  <c r="E33" i="5"/>
  <c r="G33" i="5" s="1"/>
  <c r="AY25" i="5"/>
  <c r="AY51" i="5" s="1"/>
  <c r="AN31" i="5"/>
  <c r="CR45" i="5"/>
  <c r="CQ36" i="5"/>
  <c r="CG45" i="5"/>
  <c r="CF54" i="5" s="1"/>
  <c r="CF58" i="5" s="1"/>
  <c r="CF36" i="5"/>
  <c r="AA21" i="5"/>
  <c r="AC21" i="5" s="1"/>
  <c r="CO21" i="5"/>
  <c r="CQ21" i="5" s="1"/>
  <c r="CQ17" i="5"/>
  <c r="CD21" i="5"/>
  <c r="CF21" i="5" s="1"/>
  <c r="CF17" i="5"/>
  <c r="BJ24" i="5"/>
  <c r="BJ50" i="5" s="1"/>
  <c r="BJ54" i="5" s="1"/>
  <c r="BJ58" i="5" s="1"/>
  <c r="BH28" i="5"/>
  <c r="BH17" i="5"/>
  <c r="AC36" i="5"/>
  <c r="AD45" i="5"/>
  <c r="R18" i="5"/>
  <c r="P21" i="5"/>
  <c r="R21" i="5" s="1"/>
  <c r="BJ55" i="5"/>
  <c r="BJ59" i="5" s="1"/>
  <c r="BJ57" i="5"/>
  <c r="BJ61" i="5" s="1"/>
  <c r="BJ56" i="5"/>
  <c r="BJ60" i="5" s="1"/>
  <c r="BS28" i="5"/>
  <c r="BU24" i="5"/>
  <c r="BU50" i="5" s="1"/>
  <c r="BU54" i="5" s="1"/>
  <c r="BU58" i="5" s="1"/>
  <c r="BS17" i="5"/>
  <c r="CO33" i="5"/>
  <c r="CQ33" i="5" s="1"/>
  <c r="CQ28" i="5"/>
  <c r="CO38" i="5"/>
  <c r="CQ38" i="5" s="1"/>
  <c r="CD33" i="5"/>
  <c r="CF33" i="5" s="1"/>
  <c r="CF28" i="5"/>
  <c r="CD38" i="5"/>
  <c r="CF38" i="5" s="1"/>
  <c r="AY24" i="5"/>
  <c r="AY50" i="5" s="1"/>
  <c r="AN48" i="5"/>
  <c r="DM54" i="5"/>
  <c r="DM58" i="5" s="1"/>
  <c r="DM56" i="5"/>
  <c r="DM60" i="5" s="1"/>
  <c r="DM57" i="5"/>
  <c r="DM61" i="5" s="1"/>
  <c r="DM55" i="5"/>
  <c r="DM59" i="5" s="1"/>
  <c r="C95" i="2"/>
  <c r="BU56" i="5"/>
  <c r="BU60" i="5" s="1"/>
  <c r="BU57" i="5"/>
  <c r="BU61" i="5" s="1"/>
  <c r="BU55" i="5"/>
  <c r="BU59" i="5" s="1"/>
  <c r="M20" i="4"/>
  <c r="L51" i="4"/>
  <c r="M51" i="4" s="1"/>
  <c r="E100" i="2"/>
  <c r="F66" i="2"/>
  <c r="L54" i="3"/>
  <c r="M54" i="3" s="1"/>
  <c r="M23" i="3"/>
  <c r="DB54" i="5"/>
  <c r="DB58" i="5" s="1"/>
  <c r="DB56" i="5"/>
  <c r="DB60" i="5" s="1"/>
  <c r="DB57" i="5"/>
  <c r="DB61" i="5" s="1"/>
  <c r="DB55" i="5"/>
  <c r="DB59" i="5" s="1"/>
  <c r="DK21" i="5"/>
  <c r="DM21" i="5" s="1"/>
  <c r="DM17" i="5"/>
  <c r="O29" i="3"/>
  <c r="P39" i="3"/>
  <c r="P34" i="3"/>
  <c r="P45" i="3"/>
  <c r="P32" i="3"/>
  <c r="P43" i="3"/>
  <c r="P38" i="3"/>
  <c r="P33" i="3"/>
  <c r="P51" i="3"/>
  <c r="P46" i="3"/>
  <c r="P30" i="3"/>
  <c r="P41" i="3"/>
  <c r="P44" i="3"/>
  <c r="P28" i="3"/>
  <c r="P27" i="3"/>
  <c r="P36" i="3"/>
  <c r="P47" i="3"/>
  <c r="P31" i="3"/>
  <c r="P42" i="3"/>
  <c r="P37" i="3"/>
  <c r="P40" i="3"/>
  <c r="P13" i="3"/>
  <c r="P49" i="3"/>
  <c r="P48" i="3"/>
  <c r="P10" i="3"/>
  <c r="P11" i="3"/>
  <c r="P14" i="3"/>
  <c r="P26" i="3"/>
  <c r="AL26" i="5"/>
  <c r="AL19" i="5" s="1"/>
  <c r="AN19" i="5" s="1"/>
  <c r="O23" i="3"/>
  <c r="R54" i="5"/>
  <c r="R58" i="5" s="1"/>
  <c r="R57" i="5"/>
  <c r="R61" i="5" s="1"/>
  <c r="R56" i="5"/>
  <c r="R60" i="5" s="1"/>
  <c r="R55" i="5"/>
  <c r="R59" i="5" s="1"/>
  <c r="AY17" i="5"/>
  <c r="CZ33" i="5"/>
  <c r="DB33" i="5" s="1"/>
  <c r="DB28" i="5"/>
  <c r="CZ38" i="5"/>
  <c r="DB38" i="5" s="1"/>
  <c r="AW18" i="5"/>
  <c r="AY18" i="5" s="1"/>
  <c r="AC49" i="5"/>
  <c r="AC46" i="5"/>
  <c r="AC31" i="5"/>
  <c r="AC47" i="5"/>
  <c r="D102" i="2"/>
  <c r="C104" i="2" s="1"/>
  <c r="E101" i="2"/>
  <c r="AC26" i="5"/>
  <c r="AC52" i="5" s="1"/>
  <c r="AA28" i="5"/>
  <c r="J20" i="4"/>
  <c r="I51" i="4"/>
  <c r="J51" i="4" s="1"/>
  <c r="CZ21" i="5"/>
  <c r="DB21" i="5" s="1"/>
  <c r="DB17" i="5"/>
  <c r="DK33" i="5"/>
  <c r="DM33" i="5" s="1"/>
  <c r="DK38" i="5"/>
  <c r="DM38" i="5" s="1"/>
  <c r="DM28" i="5"/>
  <c r="AN49" i="5"/>
  <c r="AN46" i="5"/>
  <c r="R28" i="5"/>
  <c r="P38" i="5"/>
  <c r="R38" i="5" s="1"/>
  <c r="P33" i="5"/>
  <c r="R33" i="5" s="1"/>
  <c r="R20" i="3"/>
  <c r="AW26" i="5" s="1"/>
  <c r="AW12" i="5"/>
  <c r="P50" i="3"/>
  <c r="R15" i="3"/>
  <c r="S50" i="3" s="1"/>
  <c r="S12" i="3" l="1"/>
  <c r="S35" i="3"/>
  <c r="CQ55" i="5"/>
  <c r="CQ59" i="5" s="1"/>
  <c r="CQ57" i="5"/>
  <c r="CQ61" i="5" s="1"/>
  <c r="CQ56" i="5"/>
  <c r="CQ60" i="5" s="1"/>
  <c r="D103" i="2"/>
  <c r="CF57" i="5"/>
  <c r="CF61" i="5" s="1"/>
  <c r="CF55" i="5"/>
  <c r="CF59" i="5" s="1"/>
  <c r="CF62" i="5" s="1"/>
  <c r="CG43" i="5" s="1"/>
  <c r="O53" i="4" s="1"/>
  <c r="CF56" i="5"/>
  <c r="CF60" i="5" s="1"/>
  <c r="CQ54" i="5"/>
  <c r="CQ58" i="5" s="1"/>
  <c r="BU62" i="5"/>
  <c r="BV43" i="5" s="1"/>
  <c r="L53" i="4" s="1"/>
  <c r="R62" i="5"/>
  <c r="S43" i="5" s="1"/>
  <c r="I56" i="3" s="1"/>
  <c r="BS33" i="5"/>
  <c r="BU33" i="5" s="1"/>
  <c r="BS38" i="5"/>
  <c r="BU38" i="5" s="1"/>
  <c r="BU28" i="5"/>
  <c r="BJ62" i="5"/>
  <c r="BK43" i="5" s="1"/>
  <c r="I53" i="4" s="1"/>
  <c r="AC54" i="5"/>
  <c r="AC58" i="5" s="1"/>
  <c r="AC56" i="5"/>
  <c r="AC60" i="5" s="1"/>
  <c r="AC55" i="5"/>
  <c r="AC59" i="5" s="1"/>
  <c r="AC57" i="5"/>
  <c r="AC61" i="5" s="1"/>
  <c r="BH21" i="5"/>
  <c r="BJ21" i="5" s="1"/>
  <c r="BJ17" i="5"/>
  <c r="D105" i="2"/>
  <c r="AW19" i="5"/>
  <c r="AY19" i="5" s="1"/>
  <c r="AW14" i="5"/>
  <c r="AY48" i="5" s="1"/>
  <c r="P23" i="3"/>
  <c r="DB62" i="5"/>
  <c r="DC43" i="5" s="1"/>
  <c r="U53" i="4" s="1"/>
  <c r="F100" i="2"/>
  <c r="F101" i="2" s="1"/>
  <c r="G66" i="2"/>
  <c r="C96" i="2"/>
  <c r="BH33" i="5"/>
  <c r="BJ33" i="5" s="1"/>
  <c r="BJ28" i="5"/>
  <c r="BH38" i="5"/>
  <c r="BJ38" i="5" s="1"/>
  <c r="AA33" i="5"/>
  <c r="AC33" i="5" s="1"/>
  <c r="AA38" i="5"/>
  <c r="AC38" i="5" s="1"/>
  <c r="AC28" i="5"/>
  <c r="R29" i="3"/>
  <c r="S49" i="3"/>
  <c r="S33" i="3"/>
  <c r="S36" i="3"/>
  <c r="S47" i="3"/>
  <c r="S31" i="3"/>
  <c r="S42" i="3"/>
  <c r="S38" i="3"/>
  <c r="S37" i="3"/>
  <c r="S51" i="3"/>
  <c r="S46" i="3"/>
  <c r="S45" i="3"/>
  <c r="S32" i="3"/>
  <c r="S43" i="3"/>
  <c r="S27" i="3"/>
  <c r="S41" i="3"/>
  <c r="S44" i="3"/>
  <c r="S39" i="3"/>
  <c r="S34" i="3"/>
  <c r="S40" i="3"/>
  <c r="S30" i="3"/>
  <c r="S48" i="3"/>
  <c r="S28" i="3"/>
  <c r="S13" i="3"/>
  <c r="S10" i="3"/>
  <c r="S14" i="3"/>
  <c r="S11" i="3"/>
  <c r="S26" i="3"/>
  <c r="AY26" i="5"/>
  <c r="AY52" i="5" s="1"/>
  <c r="E102" i="2"/>
  <c r="E103" i="2" s="1"/>
  <c r="AN26" i="5"/>
  <c r="AN52" i="5" s="1"/>
  <c r="AL28" i="5"/>
  <c r="P15" i="3"/>
  <c r="P29" i="3"/>
  <c r="P52" i="3" s="1"/>
  <c r="O52" i="3"/>
  <c r="AL36" i="5" s="1"/>
  <c r="R23" i="3"/>
  <c r="DM62" i="5"/>
  <c r="DN43" i="5" s="1"/>
  <c r="X53" i="4" s="1"/>
  <c r="AW28" i="5"/>
  <c r="AL21" i="5"/>
  <c r="AN21" i="5" s="1"/>
  <c r="BS21" i="5"/>
  <c r="BU21" i="5" s="1"/>
  <c r="BU17" i="5"/>
  <c r="CQ62" i="5" l="1"/>
  <c r="CR43" i="5" s="1"/>
  <c r="R53" i="4" s="1"/>
  <c r="AN36" i="5"/>
  <c r="AO45" i="5"/>
  <c r="S15" i="3"/>
  <c r="S29" i="3"/>
  <c r="S52" i="3" s="1"/>
  <c r="R52" i="3"/>
  <c r="AW36" i="5" s="1"/>
  <c r="AW38" i="5" s="1"/>
  <c r="AY38" i="5" s="1"/>
  <c r="C98" i="2"/>
  <c r="O54" i="3"/>
  <c r="P54" i="3" s="1"/>
  <c r="AC62" i="5"/>
  <c r="AD43" i="5" s="1"/>
  <c r="L56" i="3" s="1"/>
  <c r="AW33" i="5"/>
  <c r="AY33" i="5" s="1"/>
  <c r="AY28" i="5"/>
  <c r="F102" i="2"/>
  <c r="E104" i="2" s="1"/>
  <c r="G100" i="2"/>
  <c r="G101" i="2" s="1"/>
  <c r="H66" i="2"/>
  <c r="D106" i="2"/>
  <c r="D26" i="2" s="1"/>
  <c r="AY49" i="5"/>
  <c r="AY46" i="5"/>
  <c r="AY47" i="5"/>
  <c r="AY31" i="5"/>
  <c r="D104" i="2"/>
  <c r="E105" i="2" s="1"/>
  <c r="AW21" i="5"/>
  <c r="AY21" i="5" s="1"/>
  <c r="R54" i="3"/>
  <c r="S54" i="3" s="1"/>
  <c r="S23" i="3"/>
  <c r="AN28" i="5"/>
  <c r="AL33" i="5"/>
  <c r="AN33" i="5" s="1"/>
  <c r="AL38" i="5"/>
  <c r="AN38" i="5" s="1"/>
  <c r="E106" i="2" l="1"/>
  <c r="E26" i="2" s="1"/>
  <c r="G102" i="2"/>
  <c r="G103" i="2" s="1"/>
  <c r="D56" i="2"/>
  <c r="D58" i="2" s="1"/>
  <c r="E7" i="2" s="1"/>
  <c r="D76" i="2"/>
  <c r="F103" i="2"/>
  <c r="H100" i="2"/>
  <c r="H101" i="2" s="1"/>
  <c r="I66" i="2"/>
  <c r="AN54" i="5"/>
  <c r="AN58" i="5" s="1"/>
  <c r="AN56" i="5"/>
  <c r="AN60" i="5" s="1"/>
  <c r="AN57" i="5"/>
  <c r="AN61" i="5" s="1"/>
  <c r="AN55" i="5"/>
  <c r="AN59" i="5" s="1"/>
  <c r="AY36" i="5"/>
  <c r="AZ45" i="5"/>
  <c r="I100" i="2" l="1"/>
  <c r="J66" i="2"/>
  <c r="F104" i="2"/>
  <c r="G105" i="2" s="1"/>
  <c r="G106" i="2" s="1"/>
  <c r="G26" i="2" s="1"/>
  <c r="F105" i="2"/>
  <c r="H102" i="2"/>
  <c r="G104" i="2" s="1"/>
  <c r="I101" i="2"/>
  <c r="E76" i="2"/>
  <c r="E95" i="2" s="1"/>
  <c r="E96" i="2" s="1"/>
  <c r="E98" i="2" s="1"/>
  <c r="E56" i="2"/>
  <c r="E58" i="2" s="1"/>
  <c r="F7" i="2" s="1"/>
  <c r="AY54" i="5"/>
  <c r="AY58" i="5" s="1"/>
  <c r="AY56" i="5"/>
  <c r="AY60" i="5" s="1"/>
  <c r="AY55" i="5"/>
  <c r="AY59" i="5" s="1"/>
  <c r="AY57" i="5"/>
  <c r="AY61" i="5" s="1"/>
  <c r="D95" i="2"/>
  <c r="AN62" i="5"/>
  <c r="AO43" i="5" s="1"/>
  <c r="O56" i="3" s="1"/>
  <c r="AY62" i="5" l="1"/>
  <c r="AZ43" i="5" s="1"/>
  <c r="R56" i="3" s="1"/>
  <c r="G56" i="2"/>
  <c r="G76" i="2"/>
  <c r="G95" i="2" s="1"/>
  <c r="G96" i="2" s="1"/>
  <c r="G98" i="2" s="1"/>
  <c r="D96" i="2"/>
  <c r="I102" i="2"/>
  <c r="I103" i="2" s="1"/>
  <c r="H103" i="2"/>
  <c r="J100" i="2"/>
  <c r="J101" i="2" s="1"/>
  <c r="K66" i="2"/>
  <c r="F106" i="2"/>
  <c r="F26" i="2" s="1"/>
  <c r="J102" i="2" l="1"/>
  <c r="I104" i="2" s="1"/>
  <c r="H104" i="2"/>
  <c r="I105" i="2" s="1"/>
  <c r="I106" i="2" s="1"/>
  <c r="I26" i="2" s="1"/>
  <c r="H105" i="2"/>
  <c r="F76" i="2"/>
  <c r="D98" i="2"/>
  <c r="K100" i="2"/>
  <c r="K101" i="2" s="1"/>
  <c r="L66" i="2"/>
  <c r="J103" i="2" l="1"/>
  <c r="K102" i="2"/>
  <c r="K103" i="2" s="1"/>
  <c r="I76" i="2"/>
  <c r="I95" i="2" s="1"/>
  <c r="I96" i="2" s="1"/>
  <c r="I98" i="2" s="1"/>
  <c r="J105" i="2"/>
  <c r="J106" i="2" s="1"/>
  <c r="J26" i="2" s="1"/>
  <c r="F95" i="2"/>
  <c r="F54" i="2"/>
  <c r="H106" i="2"/>
  <c r="H26" i="2" s="1"/>
  <c r="L100" i="2"/>
  <c r="L101" i="2" s="1"/>
  <c r="M66" i="2"/>
  <c r="H56" i="2" l="1"/>
  <c r="H76" i="2"/>
  <c r="F96" i="2"/>
  <c r="M100" i="2"/>
  <c r="M101" i="2" s="1"/>
  <c r="N66" i="2"/>
  <c r="N100" i="2" s="1"/>
  <c r="F56" i="2"/>
  <c r="F58" i="2" s="1"/>
  <c r="G7" i="2" s="1"/>
  <c r="G58" i="2" s="1"/>
  <c r="H7" i="2" s="1"/>
  <c r="H58" i="2" s="1"/>
  <c r="I7" i="2" s="1"/>
  <c r="J76" i="2"/>
  <c r="J95" i="2" s="1"/>
  <c r="J96" i="2" s="1"/>
  <c r="J98" i="2" s="1"/>
  <c r="J56" i="2"/>
  <c r="L102" i="2"/>
  <c r="K104" i="2" s="1"/>
  <c r="L103" i="2"/>
  <c r="J104" i="2"/>
  <c r="K105" i="2" s="1"/>
  <c r="K106" i="2" s="1"/>
  <c r="K26" i="2" s="1"/>
  <c r="K56" i="2" l="1"/>
  <c r="K76" i="2"/>
  <c r="K95" i="2" s="1"/>
  <c r="K96" i="2" s="1"/>
  <c r="K98" i="2" s="1"/>
  <c r="L54" i="2" s="1"/>
  <c r="L105" i="2"/>
  <c r="L106" i="2" s="1"/>
  <c r="L26" i="2" s="1"/>
  <c r="H95" i="2"/>
  <c r="F98" i="2"/>
  <c r="M102" i="2"/>
  <c r="L104" i="2" s="1"/>
  <c r="N101" i="2"/>
  <c r="M103" i="2" l="1"/>
  <c r="M105" i="2" s="1"/>
  <c r="M106" i="2" s="1"/>
  <c r="M26" i="2" s="1"/>
  <c r="N102" i="2"/>
  <c r="N103" i="2" s="1"/>
  <c r="H96" i="2"/>
  <c r="L76" i="2"/>
  <c r="L56" i="2"/>
  <c r="N104" i="2" l="1"/>
  <c r="H98" i="2"/>
  <c r="M76" i="2"/>
  <c r="M95" i="2" s="1"/>
  <c r="M96" i="2" s="1"/>
  <c r="M98" i="2" s="1"/>
  <c r="M56" i="2"/>
  <c r="L95" i="2"/>
  <c r="M104" i="2"/>
  <c r="N105" i="2" s="1"/>
  <c r="N106" i="2" l="1"/>
  <c r="N26" i="2" s="1"/>
  <c r="O105" i="2"/>
  <c r="L96" i="2"/>
  <c r="I54" i="2"/>
  <c r="L98" i="2" l="1"/>
  <c r="I56" i="2"/>
  <c r="I58" i="2" s="1"/>
  <c r="J7" i="2" s="1"/>
  <c r="J58" i="2" s="1"/>
  <c r="K7" i="2" s="1"/>
  <c r="K58" i="2" s="1"/>
  <c r="L7" i="2" s="1"/>
  <c r="L58" i="2" s="1"/>
  <c r="M7" i="2" s="1"/>
  <c r="M58" i="2" s="1"/>
  <c r="N7" i="2" s="1"/>
  <c r="O54" i="2"/>
  <c r="N76" i="2"/>
  <c r="N56" i="2"/>
  <c r="O26" i="2"/>
  <c r="O56" i="2" s="1"/>
  <c r="N58" i="2" l="1"/>
  <c r="N95" i="2"/>
  <c r="O76" i="2"/>
  <c r="N96" i="2" l="1"/>
  <c r="O95" i="2"/>
  <c r="N98" i="2" l="1"/>
  <c r="O98" i="2" s="1"/>
  <c r="O96" i="2"/>
</calcChain>
</file>

<file path=xl/sharedStrings.xml><?xml version="1.0" encoding="utf-8"?>
<sst xmlns="http://schemas.openxmlformats.org/spreadsheetml/2006/main" count="955" uniqueCount="153">
  <si>
    <t>SALES</t>
  </si>
  <si>
    <t>£</t>
  </si>
  <si>
    <t>% of Sales</t>
  </si>
  <si>
    <t>Wet</t>
  </si>
  <si>
    <t>Dry</t>
  </si>
  <si>
    <t>Functions / Other</t>
  </si>
  <si>
    <t>Total Sales</t>
  </si>
  <si>
    <t>COST OF SALES</t>
  </si>
  <si>
    <t>Total Cost of Sales</t>
  </si>
  <si>
    <t>GROSS PROFIT</t>
  </si>
  <si>
    <t>Total Gross Profit</t>
  </si>
  <si>
    <t>OVERHEADS</t>
  </si>
  <si>
    <t>Employee Costs</t>
  </si>
  <si>
    <t>Total Overheads</t>
  </si>
  <si>
    <t>NET PROFIT / (LOSS)</t>
  </si>
  <si>
    <t>Sales Mix %</t>
  </si>
  <si>
    <t>Machines</t>
  </si>
  <si>
    <t>Business Rates</t>
  </si>
  <si>
    <t>Water Rates</t>
  </si>
  <si>
    <t>Utilities: Gas / Oil &amp; Electric</t>
  </si>
  <si>
    <t>Insurance</t>
  </si>
  <si>
    <t>Cellar Gas</t>
  </si>
  <si>
    <t>Cellar &amp; Bar Sundries</t>
  </si>
  <si>
    <t>Cleaning Materials &amp; Refuse</t>
  </si>
  <si>
    <t>Crockery, Cutlery &amp; Glassware</t>
  </si>
  <si>
    <t>Machines Rental</t>
  </si>
  <si>
    <t>Equipment Hire &amp; Repair</t>
  </si>
  <si>
    <t>Telephone</t>
  </si>
  <si>
    <t>Entertainment</t>
  </si>
  <si>
    <t>Marketing &amp; Advertising</t>
  </si>
  <si>
    <t>Garden Expenses</t>
  </si>
  <si>
    <t>Petrol &amp; Motor Expenses</t>
  </si>
  <si>
    <t>Printing, Postage &amp; Stationery</t>
  </si>
  <si>
    <t>Audit &amp; Accountancy Fees</t>
  </si>
  <si>
    <t>Licensing Costs</t>
  </si>
  <si>
    <t>Bank Charges &amp; Interest</t>
  </si>
  <si>
    <t xml:space="preserve">Other  </t>
  </si>
  <si>
    <t>Directors Remuneration</t>
  </si>
  <si>
    <t>GP%</t>
  </si>
  <si>
    <t>Complete the shaded boxes</t>
  </si>
  <si>
    <t>TOTAL</t>
  </si>
  <si>
    <t>Income</t>
  </si>
  <si>
    <t>Total Income</t>
  </si>
  <si>
    <t>Expenditure</t>
  </si>
  <si>
    <t>Cost of Sales</t>
  </si>
  <si>
    <t xml:space="preserve">Wet Purchases </t>
  </si>
  <si>
    <t xml:space="preserve">Dry Purchases </t>
  </si>
  <si>
    <t>Accommodation</t>
  </si>
  <si>
    <t>Quarterly VAT Liability</t>
  </si>
  <si>
    <t>Total Expenditure</t>
  </si>
  <si>
    <t>VAT Calculation</t>
  </si>
  <si>
    <t>Output VAT</t>
  </si>
  <si>
    <t>Fixtures &amp; Fittings</t>
  </si>
  <si>
    <t>VATable Expenditure</t>
  </si>
  <si>
    <t>VAT Input</t>
  </si>
  <si>
    <t>VAT Liability for month</t>
  </si>
  <si>
    <t>MGD Liability for Month</t>
  </si>
  <si>
    <t>Wet Sales</t>
  </si>
  <si>
    <t>Dry Sales</t>
  </si>
  <si>
    <t xml:space="preserve">Drawings </t>
  </si>
  <si>
    <t xml:space="preserve">Opening Stock </t>
  </si>
  <si>
    <t>Deposit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</si>
  <si>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</si>
  <si>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</si>
  <si>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</si>
  <si>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</si>
  <si>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</si>
  <si>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</si>
  <si>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</si>
  <si>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</si>
  <si>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</si>
  <si>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</si>
  <si>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</si>
  <si>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</si>
  <si>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Opening Balance</t>
  </si>
  <si>
    <t>Sales Phasing %</t>
  </si>
  <si>
    <t>Loan Repayments</t>
  </si>
  <si>
    <t>Closing Balance</t>
  </si>
  <si>
    <t>Must equal 100%</t>
  </si>
  <si>
    <t>Average Weekly Sales</t>
  </si>
  <si>
    <t>All figures exclude VAT</t>
  </si>
  <si>
    <t>Current Projected</t>
  </si>
  <si>
    <t>Year 1 P&amp;L</t>
  </si>
  <si>
    <t>%</t>
  </si>
  <si>
    <t>Year 2 P&amp;L</t>
  </si>
  <si>
    <t>Sales will change by +x % or -x%</t>
  </si>
  <si>
    <t>Overheads will change by +x % or -x%</t>
  </si>
  <si>
    <t>Gross Profits will change by +x % or -x%</t>
  </si>
  <si>
    <t>Year 3 P&amp;L</t>
  </si>
  <si>
    <t>Year 4 P&amp;L</t>
  </si>
  <si>
    <t>Year 5 P&amp;L</t>
  </si>
  <si>
    <t>Sales Increase by</t>
  </si>
  <si>
    <t>Sales Decrease by</t>
  </si>
  <si>
    <t>GP's Increase by</t>
  </si>
  <si>
    <t>GP's Decrease by</t>
  </si>
  <si>
    <t>OH's Increase by</t>
  </si>
  <si>
    <t>OH's Decrease by</t>
  </si>
  <si>
    <t>Satellite TV</t>
  </si>
  <si>
    <t>Repairs &amp; Maintenance</t>
  </si>
  <si>
    <t>Audit, Accountancy &amp; Professional Fees</t>
  </si>
  <si>
    <t xml:space="preserve">  FORECAST PROFIT &amp; LOSS ACCOUNT - YEAR 1</t>
  </si>
  <si>
    <t>Quarterly Machine Games Duty Liability</t>
  </si>
  <si>
    <t xml:space="preserve">  YEAR 1 CASH FLOW FORECAST</t>
  </si>
  <si>
    <t xml:space="preserve">  YEARS 2 - 5</t>
  </si>
  <si>
    <t>SENSITIVITY ANALYSIS</t>
  </si>
  <si>
    <t>Rent / Minimum Guaranteed Rent</t>
  </si>
  <si>
    <r>
      <t xml:space="preserve">Turnover Rent </t>
    </r>
    <r>
      <rPr>
        <sz val="10"/>
        <color theme="1"/>
        <rFont val="Calibri"/>
        <family val="2"/>
        <scheme val="minor"/>
      </rPr>
      <t>(after Minimum Guaranteed Rent)</t>
    </r>
  </si>
  <si>
    <t>Cumm MGR</t>
  </si>
  <si>
    <t>T/o Rent</t>
  </si>
  <si>
    <t>Cumm T/O rent</t>
  </si>
  <si>
    <t>Diff</t>
  </si>
  <si>
    <t>T/O rent charge</t>
  </si>
  <si>
    <t>MGR</t>
  </si>
  <si>
    <t>Cumm Diff</t>
  </si>
  <si>
    <t>Breakeven Calculator</t>
  </si>
  <si>
    <t>NUMBER OF DAYS TRADING YTD</t>
  </si>
  <si>
    <t>Year to Date</t>
  </si>
  <si>
    <t>% of</t>
  </si>
  <si>
    <t>Sales</t>
  </si>
  <si>
    <t>Functions</t>
  </si>
  <si>
    <t>Total</t>
  </si>
  <si>
    <t>GP %</t>
  </si>
  <si>
    <t>OTHER INCOME</t>
  </si>
  <si>
    <t>GROSS PROFIT AFTER OTHER INCOME</t>
  </si>
  <si>
    <t>NET PROFIT/(LOSS)</t>
  </si>
  <si>
    <t>Breakeven Level inc VAT</t>
  </si>
  <si>
    <t>Breakeven GP</t>
  </si>
  <si>
    <t>Sales Mix</t>
  </si>
  <si>
    <t>wet</t>
  </si>
  <si>
    <t>dry</t>
  </si>
  <si>
    <t>acc</t>
  </si>
  <si>
    <t>func</t>
  </si>
  <si>
    <t>B/E T/O</t>
  </si>
  <si>
    <t>Per wk</t>
  </si>
  <si>
    <t xml:space="preserve"> </t>
  </si>
  <si>
    <t>Breakeven Level</t>
  </si>
  <si>
    <t>exc VAT</t>
  </si>
  <si>
    <t>inc VAT</t>
  </si>
  <si>
    <t>BREAKEVEN LEVEL INC VAT</t>
  </si>
  <si>
    <t>Breakeven Calculator Year 2</t>
  </si>
  <si>
    <t>Breakeven Calculator Year 3</t>
  </si>
  <si>
    <t>Breakeven Calculator Year 4</t>
  </si>
  <si>
    <t>Breakeven Calculator Year 5</t>
  </si>
  <si>
    <t>Breakeven Calculator sales inc</t>
  </si>
  <si>
    <t>Breakeven Calculator sales dec</t>
  </si>
  <si>
    <t>Breakeven Calculator GP inc</t>
  </si>
  <si>
    <t>Breakeven Calculator GP dec</t>
  </si>
  <si>
    <t>Breakeven Calculator OH inc</t>
  </si>
  <si>
    <t>Breakeven Calculator OH dec</t>
  </si>
  <si>
    <t>RENT</t>
  </si>
  <si>
    <t>Total Rent</t>
  </si>
  <si>
    <t>&lt;&lt;   PUB NAME   &gt;&gt;</t>
  </si>
  <si>
    <t>I/We understand a Credit Reference Agency may be used to ascertain credit worthiness. Under the terms of the Data Protection Act (1998) Fuller, Smith &amp; Turner PLC will not divulge any of the information on this form to any other party, save for companies within the same group as Fuller, Smith &amp; Turner PLC, or an acquirer or proposed acquirer of the whole or part of the business of Fuller, Smith &amp; Turner PLC.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</si>
</sst>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43" formatCode="_-* #,##0.00_-;\-* #,##0.00_-;_-* &quot;-&quot;??_-;_-@_-"/>
    <numFmt numFmtId="164" formatCode="0.0%"/>
    <numFmt numFmtId="165" formatCode="0.00_ ;[Red]\-0.00\ "/>
    <numFmt numFmtId="166" formatCode="#,##0.0%;\(#,##0.0%\)"/>
    <numFmt numFmtId="167" formatCode="#,##0.0%;[Red]\-#,##0.0%"/>
    <numFmt numFmtId="168" formatCode="#,##0;\(#,##0\)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Helv"/>
    </font>
    <font>
      <b/>
      <sz val="12"/>
      <name val="Helv"/>
    </font>
    <font>
      <sz val="8"/>
      <color theme="1"/>
      <name val="Calibri"/>
      <family val="2"/>
      <scheme val="minor"/>
    </font>
    <font>
      <sz val="8"/>
      <color rgb="FF333333"/>
      <name val="Helvetica"/>
      <family val="2"/>
    </font>
    <font>
      <sz val="16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entuary gothic"/>
    </font>
    <font>
      <b/>
      <u/>
      <sz val="14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color indexed="18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indexed="10"/>
      <name val="Times New Roman"/>
      <family val="1"/>
    </font>
    <font>
      <b/>
      <u/>
      <sz val="10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color theme="9" tint="0.79998168889431442"/>
      <name val="Calibri"/>
      <family val="2"/>
      <scheme val="minor"/>
    </font>
    <font>
      <b/>
      <sz val="6"/>
      <color rgb="FF1313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57584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 applyAlignment="1">
      <alignment horizontal="right"/>
    </xf>
    <xf numFmtId="3" fontId="0" fillId="0" borderId="2" xfId="0" applyNumberFormat="1" applyBorder="1"/>
    <xf numFmtId="164" fontId="0" fillId="0" borderId="2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4" xfId="0" applyNumberFormat="1" applyBorder="1"/>
    <xf numFmtId="3" fontId="0" fillId="0" borderId="5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2" borderId="0" xfId="0" applyNumberFormat="1" applyFill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3" borderId="7" xfId="0" applyFill="1" applyBorder="1" applyAlignment="1">
      <alignment vertical="center"/>
    </xf>
    <xf numFmtId="0" fontId="0" fillId="3" borderId="7" xfId="0" applyFill="1" applyBorder="1"/>
    <xf numFmtId="0" fontId="5" fillId="3" borderId="7" xfId="0" applyFont="1" applyFill="1" applyBorder="1"/>
    <xf numFmtId="0" fontId="0" fillId="3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 applyAlignment="1">
      <alignment horizontal="left"/>
    </xf>
    <xf numFmtId="0" fontId="2" fillId="0" borderId="0" xfId="0" applyFont="1"/>
    <xf numFmtId="0" fontId="0" fillId="3" borderId="6" xfId="0" applyFill="1" applyBorder="1"/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3" fontId="0" fillId="0" borderId="9" xfId="0" applyNumberFormat="1" applyBorder="1"/>
    <xf numFmtId="0" fontId="1" fillId="0" borderId="8" xfId="0" applyFont="1" applyBorder="1" applyAlignment="1">
      <alignment horizontal="center"/>
    </xf>
    <xf numFmtId="0" fontId="9" fillId="0" borderId="8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3" fillId="3" borderId="6" xfId="0" applyFont="1" applyFill="1" applyBorder="1" applyAlignment="1">
      <alignment vertical="center"/>
    </xf>
    <xf numFmtId="165" fontId="19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165" fontId="20" fillId="0" borderId="0" xfId="3" applyNumberFormat="1" applyFont="1"/>
    <xf numFmtId="165" fontId="21" fillId="0" borderId="0" xfId="3" applyNumberFormat="1" applyFont="1" applyAlignment="1">
      <alignment horizontal="center"/>
    </xf>
    <xf numFmtId="167" fontId="20" fillId="0" borderId="0" xfId="3" applyNumberFormat="1" applyFont="1"/>
    <xf numFmtId="165" fontId="20" fillId="0" borderId="0" xfId="3" applyNumberFormat="1" applyFont="1" applyAlignment="1">
      <alignment horizontal="right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167" fontId="23" fillId="0" borderId="0" xfId="3" applyNumberFormat="1" applyFont="1" applyAlignment="1">
      <alignment horizontal="center"/>
    </xf>
    <xf numFmtId="165" fontId="24" fillId="0" borderId="0" xfId="3" applyNumberFormat="1" applyFont="1"/>
    <xf numFmtId="166" fontId="20" fillId="0" borderId="0" xfId="3" applyNumberFormat="1" applyFont="1"/>
    <xf numFmtId="168" fontId="20" fillId="4" borderId="0" xfId="1" applyNumberFormat="1" applyFont="1" applyFill="1" applyProtection="1">
      <protection locked="0"/>
    </xf>
    <xf numFmtId="167" fontId="23" fillId="0" borderId="0" xfId="3" applyNumberFormat="1" applyFont="1"/>
    <xf numFmtId="168" fontId="23" fillId="0" borderId="5" xfId="1" applyNumberFormat="1" applyFont="1" applyBorder="1"/>
    <xf numFmtId="165" fontId="23" fillId="0" borderId="0" xfId="3" applyNumberFormat="1" applyFont="1"/>
    <xf numFmtId="166" fontId="23" fillId="0" borderId="0" xfId="3" applyNumberFormat="1" applyFont="1"/>
    <xf numFmtId="168" fontId="23" fillId="0" borderId="0" xfId="1" applyNumberFormat="1" applyFont="1"/>
    <xf numFmtId="168" fontId="20" fillId="0" borderId="0" xfId="1" applyNumberFormat="1" applyFont="1"/>
    <xf numFmtId="166" fontId="23" fillId="0" borderId="5" xfId="3" applyNumberFormat="1" applyFont="1" applyBorder="1"/>
    <xf numFmtId="166" fontId="23" fillId="0" borderId="0" xfId="3" applyNumberFormat="1" applyFont="1" applyAlignment="1">
      <alignment horizontal="center"/>
    </xf>
    <xf numFmtId="164" fontId="20" fillId="0" borderId="0" xfId="2" applyNumberFormat="1" applyFont="1"/>
    <xf numFmtId="167" fontId="25" fillId="0" borderId="0" xfId="3" applyNumberFormat="1" applyFont="1"/>
    <xf numFmtId="168" fontId="23" fillId="4" borderId="5" xfId="1" applyNumberFormat="1" applyFont="1" applyFill="1" applyBorder="1"/>
    <xf numFmtId="166" fontId="23" fillId="0" borderId="5" xfId="2" applyNumberFormat="1" applyFont="1" applyBorder="1"/>
    <xf numFmtId="168" fontId="23" fillId="5" borderId="0" xfId="1" applyNumberFormat="1" applyFont="1" applyFill="1"/>
    <xf numFmtId="165" fontId="26" fillId="0" borderId="0" xfId="3" applyNumberFormat="1" applyFont="1"/>
    <xf numFmtId="6" fontId="27" fillId="0" borderId="16" xfId="3" applyNumberFormat="1" applyFont="1" applyBorder="1" applyAlignment="1">
      <alignment horizontal="center" vertical="center"/>
    </xf>
    <xf numFmtId="165" fontId="28" fillId="0" borderId="0" xfId="3" applyNumberFormat="1" applyFont="1"/>
    <xf numFmtId="165" fontId="29" fillId="0" borderId="0" xfId="3" applyNumberFormat="1" applyFont="1"/>
    <xf numFmtId="166" fontId="29" fillId="0" borderId="0" xfId="3" applyNumberFormat="1" applyFont="1"/>
    <xf numFmtId="6" fontId="29" fillId="0" borderId="0" xfId="3" applyNumberFormat="1" applyFont="1"/>
    <xf numFmtId="166" fontId="0" fillId="0" borderId="0" xfId="0" applyNumberFormat="1"/>
    <xf numFmtId="0" fontId="0" fillId="0" borderId="6" xfId="0" applyBorder="1"/>
    <xf numFmtId="0" fontId="0" fillId="0" borderId="7" xfId="0" applyBorder="1"/>
    <xf numFmtId="166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30" fillId="0" borderId="6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0" xfId="0" applyFont="1"/>
    <xf numFmtId="165" fontId="20" fillId="0" borderId="8" xfId="3" applyNumberFormat="1" applyFont="1" applyBorder="1"/>
    <xf numFmtId="0" fontId="30" fillId="0" borderId="11" xfId="0" applyFont="1" applyBorder="1"/>
    <xf numFmtId="0" fontId="0" fillId="0" borderId="17" xfId="0" applyBorder="1"/>
    <xf numFmtId="0" fontId="0" fillId="0" borderId="5" xfId="0" applyBorder="1"/>
    <xf numFmtId="2" fontId="0" fillId="0" borderId="18" xfId="0" applyNumberFormat="1" applyBorder="1" applyProtection="1">
      <protection locked="0"/>
    </xf>
    <xf numFmtId="0" fontId="1" fillId="0" borderId="0" xfId="0" applyFont="1"/>
    <xf numFmtId="6" fontId="0" fillId="0" borderId="0" xfId="0" applyNumberFormat="1"/>
    <xf numFmtId="0" fontId="7" fillId="0" borderId="9" xfId="0" applyFont="1" applyBorder="1"/>
    <xf numFmtId="164" fontId="0" fillId="0" borderId="0" xfId="0" applyNumberFormat="1" applyAlignment="1" applyProtection="1">
      <alignment horizontal="right"/>
      <protection locked="0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9" xfId="0" applyFill="1" applyBorder="1"/>
    <xf numFmtId="0" fontId="0" fillId="3" borderId="8" xfId="0" applyFill="1" applyBorder="1"/>
    <xf numFmtId="164" fontId="1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65" fontId="21" fillId="0" borderId="0" xfId="3" applyNumberFormat="1" applyFont="1" applyAlignment="1">
      <alignment horizontal="center"/>
    </xf>
    <xf numFmtId="165" fontId="22" fillId="0" borderId="0" xfId="3" applyNumberFormat="1" applyFont="1" applyAlignment="1">
      <alignment horizontal="center"/>
    </xf>
    <xf numFmtId="165" fontId="27" fillId="0" borderId="15" xfId="3" applyNumberFormat="1" applyFont="1" applyBorder="1" applyAlignment="1">
      <alignment horizontal="center" vertical="center"/>
    </xf>
    <xf numFmtId="165" fontId="27" fillId="0" borderId="4" xfId="3" applyNumberFormat="1" applyFont="1" applyBorder="1" applyAlignment="1">
      <alignment horizontal="center" vertical="center"/>
    </xf>
    <xf numFmtId="164" fontId="0" fillId="2" borderId="0" xfId="0" applyNumberForma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9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2" fillId="0" borderId="7" xfId="0" applyFont="1" applyBorder="1" applyAlignment="1">
      <alignment horizontal="center" vertical="center" wrapText="1"/>
    </xf>
    <xf numFmtId="0" fontId="31" fillId="3" borderId="7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Normal" xfId="0" builtinId="0"/>
    <cellStyle name="Normal_presentation accounts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57584F"/>
      <color rgb="FFE0DED8"/>
      <color rgb="FF8871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182880</xdr:colOff>
      <xdr:row>0</xdr:row>
      <xdr:rowOff>0</xdr:rowOff>
    </xdr:from>
    <xdr:to>
      <xdr:col>9</xdr:col>
      <xdr:colOff>365761</xdr:colOff>
      <xdr:row>2</xdr:row>
      <xdr:rowOff>2440</xdr:rowOff>
    </xdr:to>
    <xdr:pic>
      <xdr:nvPicPr>
        <xdr:cNvPr id="3" name="Picture 2" descr="http://images.releasd.com/0n7vp/ful035_05_fullerscartouche_heritagelogo1845_we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0"/>
          <a:ext cx="1074420" cy="75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762000</xdr:colOff>
      <xdr:row>0</xdr:row>
      <xdr:rowOff>0</xdr:rowOff>
    </xdr:from>
    <xdr:to>
      <xdr:col>14</xdr:col>
      <xdr:colOff>899160</xdr:colOff>
      <xdr:row>1</xdr:row>
      <xdr:rowOff>4837</xdr:rowOff>
    </xdr:to>
    <xdr:pic>
      <xdr:nvPicPr>
        <xdr:cNvPr id="2" name="Picture 1" descr="http://images.releasd.com/0n7vp/ful035_05_fullerscartouche_heritagelogo1845_web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0"/>
          <a:ext cx="1074420" cy="75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845820</xdr:colOff>
      <xdr:row>0</xdr:row>
      <xdr:rowOff>0</xdr:rowOff>
    </xdr:from>
    <xdr:to>
      <xdr:col>19</xdr:col>
      <xdr:colOff>60960</xdr:colOff>
      <xdr:row>1</xdr:row>
      <xdr:rowOff>4837</xdr:rowOff>
    </xdr:to>
    <xdr:pic>
      <xdr:nvPicPr>
        <xdr:cNvPr id="3" name="Picture 2" descr="http://images.releasd.com/0n7vp/ful035_05_fullerscartouche_heritagelogo1845_we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9880" y="0"/>
          <a:ext cx="1074420" cy="75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403860</xdr:colOff>
      <xdr:row>0</xdr:row>
      <xdr:rowOff>0</xdr:rowOff>
    </xdr:from>
    <xdr:to>
      <xdr:col>25</xdr:col>
      <xdr:colOff>228600</xdr:colOff>
      <xdr:row>1</xdr:row>
      <xdr:rowOff>4837</xdr:rowOff>
    </xdr:to>
    <xdr:pic>
      <xdr:nvPicPr>
        <xdr:cNvPr id="3" name="Picture 2" descr="http://images.releasd.com/0n7vp/ful035_05_fullerscartouche_heritagelogo1845_we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920" y="0"/>
          <a:ext cx="1074420" cy="75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90" zoomScaleNormal="90" workbookViewId="0">
      <selection activeCell="G23" sqref="G23"/>
    </sheetView>
  </sheetViews>
  <sheetFormatPr defaultRowHeight="15"/>
  <cols>
    <col min="1" max="1" width="1.7109375" customWidth="1"/>
    <col min="2" max="2" width="3.5703125" customWidth="1"/>
    <col min="4" max="4" width="38.5703125" customWidth="1"/>
    <col min="5" max="5" width="9.7109375" customWidth="1"/>
    <col min="8" max="8" width="7.7109375" customWidth="1"/>
    <col min="9" max="9" width="13" customWidth="1"/>
    <col min="10" max="10" width="9.7109375" customWidth="1"/>
  </cols>
  <sheetData>
    <row r="1" spans="1:13" ht="30" customHeight="1">
      <c r="A1" s="45"/>
      <c r="B1" s="125" t="s">
        <v>151</v>
      </c>
      <c r="C1" s="125"/>
      <c r="D1" s="125"/>
      <c r="E1" s="32"/>
      <c r="F1" s="32"/>
      <c r="G1" s="32"/>
      <c r="H1" s="32"/>
      <c r="I1" s="32"/>
      <c r="J1" s="34"/>
    </row>
    <row r="2" spans="1:13" ht="30" customHeight="1">
      <c r="A2" s="111"/>
      <c r="B2" s="108" t="s">
        <v>100</v>
      </c>
      <c r="C2" s="109"/>
      <c r="D2" s="109"/>
      <c r="E2" s="109"/>
      <c r="F2" s="109"/>
      <c r="G2" s="109"/>
      <c r="H2" s="109"/>
      <c r="I2" s="109"/>
      <c r="J2" s="110"/>
    </row>
    <row r="3" spans="1:13" ht="15.75">
      <c r="A3" s="29"/>
      <c r="B3" s="44"/>
      <c r="I3" s="112" t="s">
        <v>79</v>
      </c>
      <c r="J3" s="30"/>
    </row>
    <row r="4" spans="1:13">
      <c r="A4" s="29"/>
      <c r="D4" s="12" t="s">
        <v>39</v>
      </c>
      <c r="E4" s="104" t="s">
        <v>80</v>
      </c>
      <c r="I4" s="112"/>
      <c r="J4" s="30"/>
    </row>
    <row r="5" spans="1:13" ht="15.75">
      <c r="A5" s="29"/>
      <c r="B5" s="39" t="s">
        <v>0</v>
      </c>
      <c r="E5" s="58" t="s">
        <v>1</v>
      </c>
      <c r="F5" s="1"/>
      <c r="G5" s="57" t="s">
        <v>15</v>
      </c>
      <c r="I5" s="112"/>
      <c r="J5" s="30"/>
    </row>
    <row r="6" spans="1:13" ht="15.75">
      <c r="A6" s="29"/>
      <c r="B6" s="39"/>
      <c r="C6" t="s">
        <v>3</v>
      </c>
      <c r="E6" s="19">
        <v>100000</v>
      </c>
      <c r="F6" s="2"/>
      <c r="G6" s="3">
        <f>IFERROR(E6/$E$11,0)</f>
        <v>0.5</v>
      </c>
      <c r="I6" s="2">
        <f t="shared" ref="I6:I11" si="0">E6/52</f>
        <v>1923.0769230769231</v>
      </c>
      <c r="J6" s="30"/>
    </row>
    <row r="7" spans="1:13" ht="15.75">
      <c r="A7" s="29"/>
      <c r="B7" s="39"/>
      <c r="C7" t="s">
        <v>4</v>
      </c>
      <c r="E7" s="19">
        <v>100000</v>
      </c>
      <c r="F7" s="2"/>
      <c r="G7" s="3">
        <f t="shared" ref="G7:G10" si="1">IFERROR(E7/$E$11,0)</f>
        <v>0.5</v>
      </c>
      <c r="I7" s="2">
        <f t="shared" si="0"/>
        <v>1923.0769230769231</v>
      </c>
      <c r="J7" s="30"/>
    </row>
    <row r="8" spans="1:13" ht="15.75">
      <c r="A8" s="29"/>
      <c r="B8" s="39"/>
      <c r="C8" t="s">
        <v>47</v>
      </c>
      <c r="E8" s="19">
        <v>0</v>
      </c>
      <c r="F8" s="2"/>
      <c r="G8" s="3">
        <f t="shared" si="1"/>
        <v>0</v>
      </c>
      <c r="I8" s="2">
        <f t="shared" si="0"/>
        <v>0</v>
      </c>
      <c r="J8" s="30"/>
    </row>
    <row r="9" spans="1:13" ht="15.75">
      <c r="A9" s="29"/>
      <c r="B9" s="39"/>
      <c r="C9" t="s">
        <v>5</v>
      </c>
      <c r="E9" s="19">
        <v>0</v>
      </c>
      <c r="F9" s="2"/>
      <c r="G9" s="3">
        <f t="shared" si="1"/>
        <v>0</v>
      </c>
      <c r="I9" s="2">
        <f t="shared" si="0"/>
        <v>0</v>
      </c>
      <c r="J9" s="30"/>
    </row>
    <row r="10" spans="1:13" ht="15.75">
      <c r="A10" s="29"/>
      <c r="B10" s="39"/>
      <c r="C10" t="s">
        <v>16</v>
      </c>
      <c r="E10" s="19">
        <v>0</v>
      </c>
      <c r="F10" s="2"/>
      <c r="G10" s="3">
        <f t="shared" si="1"/>
        <v>0</v>
      </c>
      <c r="I10" s="2">
        <f t="shared" si="0"/>
        <v>0</v>
      </c>
      <c r="J10" s="30"/>
    </row>
    <row r="11" spans="1:13" ht="16.5" thickBot="1">
      <c r="A11" s="29"/>
      <c r="B11" s="39"/>
      <c r="C11" t="s">
        <v>6</v>
      </c>
      <c r="E11" s="4">
        <f>SUM(E6:E10)</f>
        <v>200000</v>
      </c>
      <c r="F11" s="2"/>
      <c r="G11" s="5">
        <f>SUM(G6:G10)</f>
        <v>1</v>
      </c>
      <c r="I11" s="15">
        <f t="shared" si="0"/>
        <v>3846.1538461538462</v>
      </c>
      <c r="J11" s="30"/>
    </row>
    <row r="12" spans="1:13" ht="11.45" customHeight="1">
      <c r="A12" s="29"/>
      <c r="B12" s="39"/>
      <c r="E12" s="2"/>
      <c r="G12" s="3"/>
      <c r="J12" s="30"/>
    </row>
    <row r="13" spans="1:13" ht="15.75">
      <c r="A13" s="29"/>
      <c r="B13" s="39" t="s">
        <v>7</v>
      </c>
      <c r="E13" s="58" t="s">
        <v>1</v>
      </c>
      <c r="G13" s="3"/>
      <c r="H13" s="113" t="s">
        <v>135</v>
      </c>
      <c r="I13" s="113"/>
      <c r="J13" s="106"/>
    </row>
    <row r="14" spans="1:13" ht="15.75">
      <c r="A14" s="29"/>
      <c r="B14" s="39"/>
      <c r="C14" t="s">
        <v>3</v>
      </c>
      <c r="E14" s="2">
        <f>E6-E21</f>
        <v>50000</v>
      </c>
      <c r="F14" s="2"/>
      <c r="G14" s="3"/>
      <c r="H14" t="s">
        <v>136</v>
      </c>
      <c r="I14" s="105">
        <f>Breakeven!H43/1.2</f>
        <v>923.07692215384634</v>
      </c>
      <c r="J14" s="30"/>
      <c r="M14" s="53"/>
    </row>
    <row r="15" spans="1:13" ht="15.75">
      <c r="A15" s="29"/>
      <c r="B15" s="39"/>
      <c r="C15" t="s">
        <v>4</v>
      </c>
      <c r="E15" s="2">
        <f>E7-E22</f>
        <v>50000</v>
      </c>
      <c r="F15" s="2"/>
      <c r="G15" s="6"/>
      <c r="H15" t="s">
        <v>137</v>
      </c>
      <c r="I15" s="105">
        <f>Breakeven!H43</f>
        <v>1107.6923065846156</v>
      </c>
      <c r="J15" s="30"/>
    </row>
    <row r="16" spans="1:13" ht="15.75">
      <c r="A16" s="29"/>
      <c r="B16" s="39"/>
      <c r="C16" t="s">
        <v>47</v>
      </c>
      <c r="E16" s="2">
        <f>E8-E23</f>
        <v>0</v>
      </c>
      <c r="F16" s="2"/>
      <c r="G16" s="6"/>
      <c r="J16" s="30"/>
    </row>
    <row r="17" spans="1:10" ht="15.75">
      <c r="A17" s="29"/>
      <c r="B17" s="39"/>
      <c r="C17" t="s">
        <v>5</v>
      </c>
      <c r="E17" s="2">
        <f>E9-E24</f>
        <v>0</v>
      </c>
      <c r="F17" s="2"/>
      <c r="G17" s="6"/>
      <c r="J17" s="30"/>
    </row>
    <row r="18" spans="1:10" ht="16.5" thickBot="1">
      <c r="A18" s="29"/>
      <c r="B18" s="39"/>
      <c r="C18" t="s">
        <v>8</v>
      </c>
      <c r="E18" s="4">
        <f>SUM(E14:E17)</f>
        <v>100000</v>
      </c>
      <c r="F18" s="2"/>
      <c r="G18" s="3"/>
      <c r="J18" s="30"/>
    </row>
    <row r="19" spans="1:10" ht="11.45" customHeight="1">
      <c r="A19" s="29"/>
      <c r="B19" s="39"/>
      <c r="E19" s="2"/>
      <c r="G19" s="3"/>
      <c r="J19" s="30"/>
    </row>
    <row r="20" spans="1:10" ht="15.75">
      <c r="A20" s="29"/>
      <c r="B20" s="39" t="s">
        <v>9</v>
      </c>
      <c r="D20" s="38"/>
      <c r="E20" s="58" t="s">
        <v>1</v>
      </c>
      <c r="G20" s="57" t="s">
        <v>38</v>
      </c>
      <c r="J20" s="30"/>
    </row>
    <row r="21" spans="1:10" ht="15.75">
      <c r="A21" s="29"/>
      <c r="B21" s="39"/>
      <c r="C21" t="s">
        <v>3</v>
      </c>
      <c r="E21" s="2">
        <f>E6*G21</f>
        <v>50000</v>
      </c>
      <c r="F21" s="2"/>
      <c r="G21" s="20">
        <v>0.5</v>
      </c>
      <c r="J21" s="30"/>
    </row>
    <row r="22" spans="1:10" ht="15.75">
      <c r="A22" s="29"/>
      <c r="B22" s="39"/>
      <c r="C22" t="s">
        <v>4</v>
      </c>
      <c r="E22" s="2">
        <f>E7*G22</f>
        <v>50000</v>
      </c>
      <c r="F22" s="2"/>
      <c r="G22" s="21">
        <v>0.5</v>
      </c>
      <c r="J22" s="30"/>
    </row>
    <row r="23" spans="1:10" ht="15.75">
      <c r="A23" s="29"/>
      <c r="B23" s="39"/>
      <c r="C23" t="s">
        <v>47</v>
      </c>
      <c r="E23" s="2">
        <f>E8*G23</f>
        <v>0</v>
      </c>
      <c r="G23" s="21">
        <v>0.5</v>
      </c>
      <c r="J23" s="30"/>
    </row>
    <row r="24" spans="1:10" ht="15.75">
      <c r="A24" s="29"/>
      <c r="B24" s="39"/>
      <c r="C24" t="s">
        <v>5</v>
      </c>
      <c r="E24" s="2">
        <f>E9*G24</f>
        <v>0</v>
      </c>
      <c r="G24" s="21">
        <v>0.5</v>
      </c>
      <c r="J24" s="30"/>
    </row>
    <row r="25" spans="1:10" ht="15.75">
      <c r="A25" s="29"/>
      <c r="B25" s="39"/>
      <c r="C25" t="s">
        <v>16</v>
      </c>
      <c r="E25" s="2">
        <f>E10</f>
        <v>0</v>
      </c>
      <c r="G25" s="107">
        <v>1</v>
      </c>
      <c r="J25" s="30"/>
    </row>
    <row r="26" spans="1:10" ht="16.5" thickBot="1">
      <c r="A26" s="29"/>
      <c r="B26" s="39"/>
      <c r="C26" t="s">
        <v>10</v>
      </c>
      <c r="E26" s="4">
        <f>SUM(E21:E25)</f>
        <v>100000</v>
      </c>
      <c r="F26" s="2"/>
      <c r="G26" s="5">
        <f>IFERROR(E26/E11,0)</f>
        <v>0.5</v>
      </c>
      <c r="J26" s="30"/>
    </row>
    <row r="27" spans="1:10" ht="11.45" customHeight="1">
      <c r="A27" s="29"/>
      <c r="B27" s="39"/>
      <c r="E27" s="2"/>
      <c r="G27" s="3"/>
      <c r="J27" s="30"/>
    </row>
    <row r="28" spans="1:10" ht="15.75">
      <c r="A28" s="29"/>
      <c r="B28" s="39" t="s">
        <v>11</v>
      </c>
      <c r="E28" s="58" t="s">
        <v>1</v>
      </c>
      <c r="G28" s="57" t="s">
        <v>2</v>
      </c>
      <c r="J28" s="30"/>
    </row>
    <row r="29" spans="1:10" ht="15.75">
      <c r="A29" s="29"/>
      <c r="B29" s="39"/>
      <c r="C29" t="s">
        <v>12</v>
      </c>
      <c r="E29" s="19">
        <v>1000</v>
      </c>
      <c r="F29" s="2"/>
      <c r="G29" s="3">
        <f>IFERROR(E29/E$11,0)</f>
        <v>5.0000000000000001E-3</v>
      </c>
      <c r="J29" s="30"/>
    </row>
    <row r="30" spans="1:10" ht="15.75">
      <c r="A30" s="29"/>
      <c r="B30" s="39"/>
      <c r="C30" t="s">
        <v>37</v>
      </c>
      <c r="E30" s="19">
        <v>1000</v>
      </c>
      <c r="F30" s="2"/>
      <c r="G30" s="3">
        <f t="shared" ref="G30:G52" si="2">IFERROR(E30/E$11,0)</f>
        <v>5.0000000000000001E-3</v>
      </c>
      <c r="J30" s="30"/>
    </row>
    <row r="31" spans="1:10" ht="15.75">
      <c r="A31" s="29"/>
      <c r="B31" s="39"/>
      <c r="C31" t="s">
        <v>17</v>
      </c>
      <c r="E31" s="19">
        <v>1000</v>
      </c>
      <c r="F31" s="2"/>
      <c r="G31" s="3">
        <f t="shared" si="2"/>
        <v>5.0000000000000001E-3</v>
      </c>
      <c r="J31" s="30"/>
    </row>
    <row r="32" spans="1:10" ht="15.75">
      <c r="A32" s="29"/>
      <c r="B32" s="39"/>
      <c r="C32" t="s">
        <v>18</v>
      </c>
      <c r="E32" s="19">
        <v>1000</v>
      </c>
      <c r="F32" s="2"/>
      <c r="G32" s="3">
        <f t="shared" si="2"/>
        <v>5.0000000000000001E-3</v>
      </c>
      <c r="J32" s="30"/>
    </row>
    <row r="33" spans="1:10" ht="15.75">
      <c r="A33" s="29"/>
      <c r="B33" s="39"/>
      <c r="C33" t="s">
        <v>19</v>
      </c>
      <c r="E33" s="19">
        <v>1000</v>
      </c>
      <c r="F33" s="2"/>
      <c r="G33" s="3">
        <f t="shared" si="2"/>
        <v>5.0000000000000001E-3</v>
      </c>
      <c r="J33" s="30"/>
    </row>
    <row r="34" spans="1:10" ht="15.75">
      <c r="A34" s="29"/>
      <c r="B34" s="39"/>
      <c r="C34" t="s">
        <v>20</v>
      </c>
      <c r="E34" s="19">
        <v>1000</v>
      </c>
      <c r="F34" s="2"/>
      <c r="G34" s="3">
        <f t="shared" si="2"/>
        <v>5.0000000000000001E-3</v>
      </c>
      <c r="J34" s="30"/>
    </row>
    <row r="35" spans="1:10" ht="15.75">
      <c r="A35" s="29"/>
      <c r="B35" s="39"/>
      <c r="C35" t="s">
        <v>21</v>
      </c>
      <c r="E35" s="19">
        <v>1000</v>
      </c>
      <c r="F35" s="2"/>
      <c r="G35" s="3">
        <f t="shared" si="2"/>
        <v>5.0000000000000001E-3</v>
      </c>
      <c r="J35" s="30"/>
    </row>
    <row r="36" spans="1:10" ht="15.75">
      <c r="A36" s="29"/>
      <c r="B36" s="39"/>
      <c r="C36" t="s">
        <v>22</v>
      </c>
      <c r="E36" s="19">
        <v>1000</v>
      </c>
      <c r="F36" s="2"/>
      <c r="G36" s="3">
        <f t="shared" si="2"/>
        <v>5.0000000000000001E-3</v>
      </c>
      <c r="J36" s="30"/>
    </row>
    <row r="37" spans="1:10" ht="15.75">
      <c r="A37" s="29"/>
      <c r="B37" s="39"/>
      <c r="C37" t="s">
        <v>23</v>
      </c>
      <c r="E37" s="19">
        <v>1000</v>
      </c>
      <c r="F37" s="2"/>
      <c r="G37" s="3">
        <f t="shared" si="2"/>
        <v>5.0000000000000001E-3</v>
      </c>
      <c r="J37" s="30"/>
    </row>
    <row r="38" spans="1:10" ht="15.75">
      <c r="A38" s="29"/>
      <c r="B38" s="39"/>
      <c r="C38" t="s">
        <v>24</v>
      </c>
      <c r="E38" s="19">
        <v>1000</v>
      </c>
      <c r="F38" s="2"/>
      <c r="G38" s="3">
        <f t="shared" si="2"/>
        <v>5.0000000000000001E-3</v>
      </c>
      <c r="J38" s="30"/>
    </row>
    <row r="39" spans="1:10" ht="15.75">
      <c r="A39" s="29"/>
      <c r="B39" s="39"/>
      <c r="C39" t="s">
        <v>25</v>
      </c>
      <c r="E39" s="19">
        <v>1000</v>
      </c>
      <c r="F39" s="2"/>
      <c r="G39" s="3">
        <f t="shared" si="2"/>
        <v>5.0000000000000001E-3</v>
      </c>
      <c r="J39" s="30"/>
    </row>
    <row r="40" spans="1:10" ht="15.75">
      <c r="A40" s="29"/>
      <c r="B40" s="39"/>
      <c r="C40" t="s">
        <v>26</v>
      </c>
      <c r="E40" s="19">
        <v>1000</v>
      </c>
      <c r="F40" s="2"/>
      <c r="G40" s="3">
        <f t="shared" si="2"/>
        <v>5.0000000000000001E-3</v>
      </c>
      <c r="J40" s="30"/>
    </row>
    <row r="41" spans="1:10" ht="15.75">
      <c r="A41" s="29"/>
      <c r="B41" s="39"/>
      <c r="C41" t="s">
        <v>27</v>
      </c>
      <c r="E41" s="19">
        <v>1000</v>
      </c>
      <c r="F41" s="2"/>
      <c r="G41" s="3">
        <f t="shared" si="2"/>
        <v>5.0000000000000001E-3</v>
      </c>
      <c r="J41" s="30"/>
    </row>
    <row r="42" spans="1:10" ht="15.75">
      <c r="A42" s="29"/>
      <c r="B42" s="39"/>
      <c r="C42" t="s">
        <v>97</v>
      </c>
      <c r="E42" s="19">
        <v>1000</v>
      </c>
      <c r="F42" s="2"/>
      <c r="G42" s="3">
        <f t="shared" si="2"/>
        <v>5.0000000000000001E-3</v>
      </c>
      <c r="J42" s="30"/>
    </row>
    <row r="43" spans="1:10" ht="15.75">
      <c r="A43" s="29"/>
      <c r="B43" s="39"/>
      <c r="C43" t="s">
        <v>28</v>
      </c>
      <c r="E43" s="19">
        <v>1000</v>
      </c>
      <c r="F43" s="2"/>
      <c r="G43" s="3">
        <f t="shared" si="2"/>
        <v>5.0000000000000001E-3</v>
      </c>
      <c r="J43" s="30"/>
    </row>
    <row r="44" spans="1:10" ht="15.75">
      <c r="A44" s="29"/>
      <c r="B44" s="39"/>
      <c r="C44" t="s">
        <v>29</v>
      </c>
      <c r="E44" s="19">
        <v>1000</v>
      </c>
      <c r="F44" s="2"/>
      <c r="G44" s="3">
        <f t="shared" si="2"/>
        <v>5.0000000000000001E-3</v>
      </c>
      <c r="J44" s="30"/>
    </row>
    <row r="45" spans="1:10" ht="15.75">
      <c r="A45" s="29"/>
      <c r="B45" s="39"/>
      <c r="C45" t="s">
        <v>98</v>
      </c>
      <c r="E45" s="19">
        <v>1000</v>
      </c>
      <c r="F45" s="2"/>
      <c r="G45" s="3">
        <f t="shared" si="2"/>
        <v>5.0000000000000001E-3</v>
      </c>
      <c r="J45" s="30"/>
    </row>
    <row r="46" spans="1:10" ht="15.75">
      <c r="A46" s="29"/>
      <c r="B46" s="39"/>
      <c r="C46" t="s">
        <v>30</v>
      </c>
      <c r="E46" s="19">
        <v>1000</v>
      </c>
      <c r="F46" s="2"/>
      <c r="G46" s="3">
        <f t="shared" si="2"/>
        <v>5.0000000000000001E-3</v>
      </c>
      <c r="J46" s="30"/>
    </row>
    <row r="47" spans="1:10" ht="15.75">
      <c r="A47" s="29"/>
      <c r="B47" s="39"/>
      <c r="C47" t="s">
        <v>31</v>
      </c>
      <c r="E47" s="19">
        <v>1000</v>
      </c>
      <c r="F47" s="2"/>
      <c r="G47" s="3">
        <f t="shared" si="2"/>
        <v>5.0000000000000001E-3</v>
      </c>
      <c r="J47" s="30"/>
    </row>
    <row r="48" spans="1:10" ht="15.75">
      <c r="A48" s="29"/>
      <c r="B48" s="39"/>
      <c r="C48" t="s">
        <v>32</v>
      </c>
      <c r="E48" s="19">
        <v>1000</v>
      </c>
      <c r="F48" s="2"/>
      <c r="G48" s="3">
        <f t="shared" si="2"/>
        <v>5.0000000000000001E-3</v>
      </c>
      <c r="J48" s="30"/>
    </row>
    <row r="49" spans="1:10" ht="15.75">
      <c r="A49" s="29"/>
      <c r="B49" s="39"/>
      <c r="C49" t="s">
        <v>99</v>
      </c>
      <c r="E49" s="19">
        <v>1000</v>
      </c>
      <c r="F49" s="2"/>
      <c r="G49" s="3">
        <f t="shared" si="2"/>
        <v>5.0000000000000001E-3</v>
      </c>
      <c r="J49" s="30"/>
    </row>
    <row r="50" spans="1:10" ht="15.75">
      <c r="A50" s="29"/>
      <c r="B50" s="39"/>
      <c r="C50" t="s">
        <v>34</v>
      </c>
      <c r="E50" s="19">
        <v>1000</v>
      </c>
      <c r="F50" s="2"/>
      <c r="G50" s="3">
        <f t="shared" si="2"/>
        <v>5.0000000000000001E-3</v>
      </c>
      <c r="J50" s="30"/>
    </row>
    <row r="51" spans="1:10" ht="15.75">
      <c r="A51" s="29"/>
      <c r="B51" s="39"/>
      <c r="C51" t="s">
        <v>35</v>
      </c>
      <c r="E51" s="19">
        <v>1000</v>
      </c>
      <c r="F51" s="2"/>
      <c r="G51" s="3">
        <f t="shared" si="2"/>
        <v>5.0000000000000001E-3</v>
      </c>
      <c r="J51" s="30"/>
    </row>
    <row r="52" spans="1:10" ht="16.5" thickBot="1">
      <c r="A52" s="29"/>
      <c r="B52" s="39"/>
      <c r="C52" t="s">
        <v>36</v>
      </c>
      <c r="E52" s="19">
        <v>1000</v>
      </c>
      <c r="F52" s="2"/>
      <c r="G52" s="3">
        <f t="shared" si="2"/>
        <v>5.0000000000000001E-3</v>
      </c>
      <c r="J52" s="30"/>
    </row>
    <row r="53" spans="1:10" ht="16.5" thickBot="1">
      <c r="A53" s="29"/>
      <c r="B53" s="39"/>
      <c r="C53" t="s">
        <v>13</v>
      </c>
      <c r="E53" s="9">
        <f>SUM(E29:E52)</f>
        <v>24000</v>
      </c>
      <c r="G53" s="10">
        <f>IFERROR(E53/E11,0)</f>
        <v>0.12</v>
      </c>
      <c r="J53" s="30"/>
    </row>
    <row r="54" spans="1:10" ht="17.850000000000001" customHeight="1">
      <c r="A54" s="29"/>
      <c r="B54" s="39"/>
      <c r="E54" s="2"/>
      <c r="F54" s="2"/>
      <c r="G54" s="3"/>
      <c r="J54" s="30"/>
    </row>
    <row r="55" spans="1:10" ht="17.850000000000001" customHeight="1">
      <c r="A55" s="29"/>
      <c r="B55" s="39" t="s">
        <v>149</v>
      </c>
      <c r="E55" s="2"/>
      <c r="F55" s="2"/>
      <c r="G55" s="3"/>
      <c r="J55" s="30"/>
    </row>
    <row r="56" spans="1:10" ht="17.850000000000001" customHeight="1">
      <c r="A56" s="29"/>
      <c r="B56" s="39"/>
      <c r="C56" t="s">
        <v>105</v>
      </c>
      <c r="E56" s="19">
        <v>10000</v>
      </c>
      <c r="F56" s="2"/>
      <c r="G56" s="3">
        <f t="shared" ref="G56" si="3">IFERROR(E56/E$11,0)</f>
        <v>0.05</v>
      </c>
      <c r="J56" s="30"/>
    </row>
    <row r="57" spans="1:10" ht="17.850000000000001" customHeight="1" thickBot="1">
      <c r="A57" s="29"/>
      <c r="B57" s="39"/>
      <c r="C57" t="s">
        <v>106</v>
      </c>
      <c r="E57" s="2">
        <f>MAX(0,IF(G57=0,0,E11*G57-E56))</f>
        <v>18000.000000000004</v>
      </c>
      <c r="F57" s="2"/>
      <c r="G57" s="20">
        <v>0.14000000000000001</v>
      </c>
      <c r="J57" s="30"/>
    </row>
    <row r="58" spans="1:10" ht="17.850000000000001" customHeight="1" thickBot="1">
      <c r="A58" s="29"/>
      <c r="B58" s="39"/>
      <c r="C58" t="s">
        <v>150</v>
      </c>
      <c r="E58" s="9">
        <f>SUM(E56:E57)</f>
        <v>28000.000000000004</v>
      </c>
      <c r="G58" s="10">
        <f>E58/E11</f>
        <v>0.14000000000000001</v>
      </c>
      <c r="J58" s="30"/>
    </row>
    <row r="59" spans="1:10" ht="17.850000000000001" customHeight="1">
      <c r="A59" s="29"/>
      <c r="B59" s="39"/>
      <c r="E59" s="2"/>
      <c r="F59" s="2"/>
      <c r="G59" s="3"/>
      <c r="J59" s="30"/>
    </row>
    <row r="60" spans="1:10" ht="16.5" thickBot="1">
      <c r="A60" s="29"/>
      <c r="B60" s="39" t="s">
        <v>14</v>
      </c>
      <c r="E60" s="7">
        <f>E26-E53-E58</f>
        <v>48000</v>
      </c>
      <c r="G60" s="8">
        <f>IFERROR(E60/E11,0)</f>
        <v>0.24</v>
      </c>
      <c r="J60" s="30"/>
    </row>
    <row r="61" spans="1:10" ht="18" customHeight="1" thickTop="1">
      <c r="A61" s="36"/>
      <c r="B61" s="35"/>
      <c r="C61" s="35"/>
      <c r="D61" s="35"/>
      <c r="E61" s="35"/>
      <c r="F61" s="35"/>
      <c r="G61" s="35"/>
      <c r="H61" s="35"/>
      <c r="I61" s="35"/>
      <c r="J61" s="37"/>
    </row>
    <row r="62" spans="1:10" ht="30" customHeight="1">
      <c r="B62" s="124" t="s">
        <v>152</v>
      </c>
      <c r="C62" s="124"/>
      <c r="D62" s="124"/>
      <c r="E62" s="124"/>
      <c r="F62" s="124"/>
      <c r="G62" s="124"/>
      <c r="H62" s="124"/>
      <c r="I62" s="124"/>
      <c r="J62" s="124"/>
    </row>
  </sheetData>
  <sheetProtection algorithmName="SHA-512" hashValue="UM+XOBZ2gQ8pM8FdWNoRs5WkfQ7roVOEhxOU+IWZd7MemPoTB7RRif1W315Y71YhHHjd3yCDnZZQzMVS92oO2g==" saltValue="HjhwLzVGpD2uD3JiBymPxg==" spinCount="100000" sheet="1" selectLockedCells="1"/>
  <mergeCells count="4">
    <mergeCell ref="I3:I5"/>
    <mergeCell ref="H13:I13"/>
    <mergeCell ref="B1:D1"/>
    <mergeCell ref="B62:J62"/>
  </mergeCells>
  <pageMargins left="0.62992125984251968" right="0.43307086614173229" top="0.43307086614173229" bottom="0.2362204724409449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63"/>
  <sheetViews>
    <sheetView zoomScale="80" zoomScaleNormal="80" workbookViewId="0">
      <pane ySplit="2" topLeftCell="A6" activePane="bottomLeft" state="frozen"/>
      <selection pane="bottomLeft" activeCell="A40" sqref="A40:XFD40"/>
    </sheetView>
  </sheetViews>
  <sheetFormatPr defaultRowHeight="15"/>
  <sheetData>
    <row r="1" spans="1:120" ht="15.75">
      <c r="A1" s="60"/>
      <c r="B1" s="60"/>
      <c r="C1" s="60"/>
      <c r="D1" s="60"/>
      <c r="E1" s="60"/>
      <c r="F1" s="60"/>
      <c r="G1" s="61"/>
      <c r="H1" s="60"/>
      <c r="I1" s="62"/>
      <c r="J1" s="62"/>
    </row>
    <row r="2" spans="1:120" ht="20.25">
      <c r="A2" s="114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L2" s="114" t="s">
        <v>139</v>
      </c>
      <c r="M2" s="114"/>
      <c r="N2" s="114"/>
      <c r="O2" s="114"/>
      <c r="P2" s="114"/>
      <c r="Q2" s="114"/>
      <c r="R2" s="114"/>
      <c r="S2" s="114"/>
      <c r="T2" s="114"/>
      <c r="U2" s="114"/>
      <c r="W2" s="114" t="s">
        <v>140</v>
      </c>
      <c r="X2" s="114"/>
      <c r="Y2" s="114"/>
      <c r="Z2" s="114"/>
      <c r="AA2" s="114"/>
      <c r="AB2" s="114"/>
      <c r="AC2" s="114"/>
      <c r="AD2" s="114"/>
      <c r="AE2" s="114"/>
      <c r="AF2" s="114"/>
      <c r="AH2" s="114" t="s">
        <v>141</v>
      </c>
      <c r="AI2" s="114"/>
      <c r="AJ2" s="114"/>
      <c r="AK2" s="114"/>
      <c r="AL2" s="114"/>
      <c r="AM2" s="114"/>
      <c r="AN2" s="114"/>
      <c r="AO2" s="114"/>
      <c r="AP2" s="114"/>
      <c r="AQ2" s="114"/>
      <c r="AS2" s="114" t="s">
        <v>142</v>
      </c>
      <c r="AT2" s="114"/>
      <c r="AU2" s="114"/>
      <c r="AV2" s="114"/>
      <c r="AW2" s="114"/>
      <c r="AX2" s="114"/>
      <c r="AY2" s="114"/>
      <c r="AZ2" s="114"/>
      <c r="BA2" s="114"/>
      <c r="BB2" s="114"/>
      <c r="BD2" s="114" t="s">
        <v>143</v>
      </c>
      <c r="BE2" s="114"/>
      <c r="BF2" s="114"/>
      <c r="BG2" s="114"/>
      <c r="BH2" s="114"/>
      <c r="BI2" s="114"/>
      <c r="BJ2" s="114"/>
      <c r="BK2" s="114"/>
      <c r="BL2" s="114"/>
      <c r="BM2" s="114"/>
      <c r="BO2" s="114" t="s">
        <v>144</v>
      </c>
      <c r="BP2" s="114"/>
      <c r="BQ2" s="114"/>
      <c r="BR2" s="114"/>
      <c r="BS2" s="114"/>
      <c r="BT2" s="114"/>
      <c r="BU2" s="114"/>
      <c r="BV2" s="114"/>
      <c r="BW2" s="114"/>
      <c r="BX2" s="114"/>
      <c r="BZ2" s="114" t="s">
        <v>145</v>
      </c>
      <c r="CA2" s="114"/>
      <c r="CB2" s="114"/>
      <c r="CC2" s="114"/>
      <c r="CD2" s="114"/>
      <c r="CE2" s="114"/>
      <c r="CF2" s="114"/>
      <c r="CG2" s="114"/>
      <c r="CH2" s="114"/>
      <c r="CI2" s="114"/>
      <c r="CK2" s="114" t="s">
        <v>146</v>
      </c>
      <c r="CL2" s="114"/>
      <c r="CM2" s="114"/>
      <c r="CN2" s="114"/>
      <c r="CO2" s="114"/>
      <c r="CP2" s="114"/>
      <c r="CQ2" s="114"/>
      <c r="CR2" s="114"/>
      <c r="CS2" s="114"/>
      <c r="CT2" s="114"/>
      <c r="CV2" s="114" t="s">
        <v>147</v>
      </c>
      <c r="CW2" s="114"/>
      <c r="CX2" s="114"/>
      <c r="CY2" s="114"/>
      <c r="CZ2" s="114"/>
      <c r="DA2" s="114"/>
      <c r="DB2" s="114"/>
      <c r="DC2" s="114"/>
      <c r="DD2" s="114"/>
      <c r="DE2" s="114"/>
      <c r="DG2" s="114" t="s">
        <v>148</v>
      </c>
      <c r="DH2" s="114"/>
      <c r="DI2" s="114"/>
      <c r="DJ2" s="114"/>
      <c r="DK2" s="114"/>
      <c r="DL2" s="114"/>
      <c r="DM2" s="114"/>
      <c r="DN2" s="114"/>
      <c r="DO2" s="114"/>
      <c r="DP2" s="114"/>
    </row>
    <row r="3" spans="1:120" ht="20.25">
      <c r="A3" s="114"/>
      <c r="B3" s="114"/>
      <c r="C3" s="114"/>
      <c r="D3" s="114"/>
      <c r="E3" s="114"/>
      <c r="F3" s="114"/>
      <c r="G3" s="114"/>
      <c r="H3" s="114"/>
      <c r="I3" s="114"/>
      <c r="J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</row>
    <row r="4" spans="1:120" ht="20.25">
      <c r="A4" s="63"/>
      <c r="B4" s="63"/>
      <c r="C4" s="63"/>
      <c r="D4" s="63"/>
      <c r="E4" s="63"/>
      <c r="F4" s="63"/>
      <c r="G4" s="63"/>
      <c r="H4" s="63"/>
      <c r="I4" s="63"/>
      <c r="J4" s="63"/>
      <c r="L4" s="63"/>
      <c r="M4" s="63"/>
      <c r="N4" s="63"/>
      <c r="O4" s="63"/>
      <c r="P4" s="63"/>
      <c r="Q4" s="63"/>
      <c r="R4" s="63"/>
      <c r="S4" s="63"/>
      <c r="T4" s="63"/>
      <c r="U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ht="20.25">
      <c r="A5" s="62"/>
      <c r="B5" s="64"/>
      <c r="C5" s="64"/>
      <c r="D5" s="65" t="s">
        <v>115</v>
      </c>
      <c r="E5" s="66">
        <v>364</v>
      </c>
      <c r="F5" s="63"/>
      <c r="G5" s="63"/>
      <c r="H5" s="63"/>
      <c r="I5" s="63"/>
      <c r="J5" s="63"/>
      <c r="L5" s="62"/>
      <c r="M5" s="64"/>
      <c r="N5" s="64"/>
      <c r="O5" s="65" t="s">
        <v>115</v>
      </c>
      <c r="P5" s="66">
        <v>364</v>
      </c>
      <c r="Q5" s="63"/>
      <c r="R5" s="63"/>
      <c r="S5" s="63"/>
      <c r="T5" s="63"/>
      <c r="U5" s="63"/>
      <c r="W5" s="62"/>
      <c r="X5" s="64"/>
      <c r="Y5" s="64"/>
      <c r="Z5" s="65" t="s">
        <v>115</v>
      </c>
      <c r="AA5" s="66">
        <v>364</v>
      </c>
      <c r="AB5" s="63"/>
      <c r="AC5" s="63"/>
      <c r="AD5" s="63"/>
      <c r="AE5" s="63"/>
      <c r="AF5" s="63"/>
      <c r="AH5" s="62"/>
      <c r="AI5" s="64"/>
      <c r="AJ5" s="64"/>
      <c r="AK5" s="65" t="s">
        <v>115</v>
      </c>
      <c r="AL5" s="66">
        <v>364</v>
      </c>
      <c r="AM5" s="63"/>
      <c r="AN5" s="63"/>
      <c r="AO5" s="63"/>
      <c r="AP5" s="63"/>
      <c r="AQ5" s="63"/>
      <c r="AS5" s="62"/>
      <c r="AT5" s="64"/>
      <c r="AU5" s="64"/>
      <c r="AV5" s="65" t="s">
        <v>115</v>
      </c>
      <c r="AW5" s="66">
        <v>364</v>
      </c>
      <c r="AX5" s="63"/>
      <c r="AY5" s="63"/>
      <c r="AZ5" s="63"/>
      <c r="BA5" s="63"/>
      <c r="BB5" s="63"/>
      <c r="BD5" s="62"/>
      <c r="BE5" s="64"/>
      <c r="BF5" s="64"/>
      <c r="BG5" s="65" t="s">
        <v>115</v>
      </c>
      <c r="BH5" s="66">
        <v>364</v>
      </c>
      <c r="BI5" s="63"/>
      <c r="BJ5" s="63"/>
      <c r="BK5" s="63"/>
      <c r="BL5" s="63"/>
      <c r="BM5" s="63"/>
      <c r="BO5" s="62"/>
      <c r="BP5" s="64"/>
      <c r="BQ5" s="64"/>
      <c r="BR5" s="65" t="s">
        <v>115</v>
      </c>
      <c r="BS5" s="66">
        <v>364</v>
      </c>
      <c r="BT5" s="63"/>
      <c r="BU5" s="63"/>
      <c r="BV5" s="63"/>
      <c r="BW5" s="63"/>
      <c r="BX5" s="63"/>
      <c r="BZ5" s="62"/>
      <c r="CA5" s="64"/>
      <c r="CB5" s="64"/>
      <c r="CC5" s="65" t="s">
        <v>115</v>
      </c>
      <c r="CD5" s="66">
        <v>364</v>
      </c>
      <c r="CE5" s="63"/>
      <c r="CF5" s="63"/>
      <c r="CG5" s="63"/>
      <c r="CH5" s="63"/>
      <c r="CI5" s="63"/>
      <c r="CK5" s="62"/>
      <c r="CL5" s="64"/>
      <c r="CM5" s="64"/>
      <c r="CN5" s="65" t="s">
        <v>115</v>
      </c>
      <c r="CO5" s="66">
        <v>364</v>
      </c>
      <c r="CP5" s="63"/>
      <c r="CQ5" s="63"/>
      <c r="CR5" s="63"/>
      <c r="CS5" s="63"/>
      <c r="CT5" s="63"/>
      <c r="CV5" s="62"/>
      <c r="CW5" s="64"/>
      <c r="CX5" s="64"/>
      <c r="CY5" s="65" t="s">
        <v>115</v>
      </c>
      <c r="CZ5" s="66">
        <v>364</v>
      </c>
      <c r="DA5" s="63"/>
      <c r="DB5" s="63"/>
      <c r="DC5" s="63"/>
      <c r="DD5" s="63"/>
      <c r="DE5" s="63"/>
      <c r="DG5" s="62"/>
      <c r="DH5" s="64"/>
      <c r="DI5" s="64"/>
      <c r="DJ5" s="65" t="s">
        <v>115</v>
      </c>
      <c r="DK5" s="66">
        <v>364</v>
      </c>
      <c r="DL5" s="63"/>
      <c r="DM5" s="63"/>
      <c r="DN5" s="63"/>
      <c r="DO5" s="63"/>
      <c r="DP5" s="63"/>
    </row>
    <row r="6" spans="1:120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</row>
    <row r="7" spans="1:120" ht="15.75">
      <c r="A7" s="62"/>
      <c r="B7" s="67"/>
      <c r="C7" s="67"/>
      <c r="D7" s="67"/>
      <c r="E7" s="60" t="s">
        <v>116</v>
      </c>
      <c r="F7" s="60"/>
      <c r="G7" s="61" t="s">
        <v>117</v>
      </c>
      <c r="H7" s="62"/>
      <c r="I7" s="62"/>
      <c r="J7" s="62"/>
      <c r="L7" s="62"/>
      <c r="M7" s="67"/>
      <c r="N7" s="67"/>
      <c r="O7" s="67"/>
      <c r="P7" s="60" t="s">
        <v>116</v>
      </c>
      <c r="Q7" s="60"/>
      <c r="R7" s="61" t="s">
        <v>117</v>
      </c>
      <c r="S7" s="62"/>
      <c r="T7" s="62"/>
      <c r="U7" s="62"/>
      <c r="W7" s="62"/>
      <c r="X7" s="67"/>
      <c r="Y7" s="67"/>
      <c r="Z7" s="67"/>
      <c r="AA7" s="60" t="s">
        <v>116</v>
      </c>
      <c r="AB7" s="60"/>
      <c r="AC7" s="61" t="s">
        <v>117</v>
      </c>
      <c r="AD7" s="62"/>
      <c r="AE7" s="62"/>
      <c r="AF7" s="62"/>
      <c r="AH7" s="62"/>
      <c r="AI7" s="67"/>
      <c r="AJ7" s="67"/>
      <c r="AK7" s="67"/>
      <c r="AL7" s="60" t="s">
        <v>116</v>
      </c>
      <c r="AM7" s="60"/>
      <c r="AN7" s="61" t="s">
        <v>117</v>
      </c>
      <c r="AO7" s="62"/>
      <c r="AP7" s="62"/>
      <c r="AQ7" s="62"/>
      <c r="AS7" s="62"/>
      <c r="AT7" s="67"/>
      <c r="AU7" s="67"/>
      <c r="AV7" s="67"/>
      <c r="AW7" s="60" t="s">
        <v>116</v>
      </c>
      <c r="AX7" s="60"/>
      <c r="AY7" s="61" t="s">
        <v>117</v>
      </c>
      <c r="AZ7" s="62"/>
      <c r="BA7" s="62"/>
      <c r="BB7" s="62"/>
      <c r="BD7" s="62"/>
      <c r="BE7" s="67"/>
      <c r="BF7" s="67"/>
      <c r="BG7" s="67"/>
      <c r="BH7" s="60" t="s">
        <v>116</v>
      </c>
      <c r="BI7" s="60"/>
      <c r="BJ7" s="61" t="s">
        <v>117</v>
      </c>
      <c r="BK7" s="62"/>
      <c r="BL7" s="62"/>
      <c r="BM7" s="62"/>
      <c r="BO7" s="62"/>
      <c r="BP7" s="67"/>
      <c r="BQ7" s="67"/>
      <c r="BR7" s="67"/>
      <c r="BS7" s="60" t="s">
        <v>116</v>
      </c>
      <c r="BT7" s="60"/>
      <c r="BU7" s="61" t="s">
        <v>117</v>
      </c>
      <c r="BV7" s="62"/>
      <c r="BW7" s="62"/>
      <c r="BX7" s="62"/>
      <c r="BZ7" s="62"/>
      <c r="CA7" s="67"/>
      <c r="CB7" s="67"/>
      <c r="CC7" s="67"/>
      <c r="CD7" s="60" t="s">
        <v>116</v>
      </c>
      <c r="CE7" s="60"/>
      <c r="CF7" s="61" t="s">
        <v>117</v>
      </c>
      <c r="CG7" s="62"/>
      <c r="CH7" s="62"/>
      <c r="CI7" s="62"/>
      <c r="CK7" s="62"/>
      <c r="CL7" s="67"/>
      <c r="CM7" s="67"/>
      <c r="CN7" s="67"/>
      <c r="CO7" s="60" t="s">
        <v>116</v>
      </c>
      <c r="CP7" s="60"/>
      <c r="CQ7" s="61" t="s">
        <v>117</v>
      </c>
      <c r="CR7" s="62"/>
      <c r="CS7" s="62"/>
      <c r="CT7" s="62"/>
      <c r="CV7" s="62"/>
      <c r="CW7" s="67"/>
      <c r="CX7" s="67"/>
      <c r="CY7" s="67"/>
      <c r="CZ7" s="60" t="s">
        <v>116</v>
      </c>
      <c r="DA7" s="60"/>
      <c r="DB7" s="61" t="s">
        <v>117</v>
      </c>
      <c r="DC7" s="62"/>
      <c r="DD7" s="62"/>
      <c r="DE7" s="62"/>
      <c r="DG7" s="62"/>
      <c r="DH7" s="67"/>
      <c r="DI7" s="67"/>
      <c r="DJ7" s="67"/>
      <c r="DK7" s="60" t="s">
        <v>116</v>
      </c>
      <c r="DL7" s="60"/>
      <c r="DM7" s="61" t="s">
        <v>117</v>
      </c>
      <c r="DN7" s="62"/>
      <c r="DO7" s="62"/>
      <c r="DP7" s="62"/>
    </row>
    <row r="8" spans="1:120" ht="15.75">
      <c r="A8" s="62"/>
      <c r="B8" s="67"/>
      <c r="C8" s="67"/>
      <c r="D8" s="67"/>
      <c r="E8" s="60" t="s">
        <v>1</v>
      </c>
      <c r="F8" s="60"/>
      <c r="G8" s="61" t="s">
        <v>118</v>
      </c>
      <c r="H8" s="62"/>
      <c r="I8" s="62"/>
      <c r="J8" s="62"/>
      <c r="L8" s="62"/>
      <c r="M8" s="67"/>
      <c r="N8" s="67"/>
      <c r="O8" s="67"/>
      <c r="P8" s="60" t="s">
        <v>1</v>
      </c>
      <c r="Q8" s="60"/>
      <c r="R8" s="61" t="s">
        <v>118</v>
      </c>
      <c r="S8" s="62"/>
      <c r="T8" s="62"/>
      <c r="U8" s="62"/>
      <c r="W8" s="62"/>
      <c r="X8" s="67"/>
      <c r="Y8" s="67"/>
      <c r="Z8" s="67"/>
      <c r="AA8" s="60" t="s">
        <v>1</v>
      </c>
      <c r="AB8" s="60"/>
      <c r="AC8" s="61" t="s">
        <v>118</v>
      </c>
      <c r="AD8" s="62"/>
      <c r="AE8" s="62"/>
      <c r="AF8" s="62"/>
      <c r="AH8" s="62"/>
      <c r="AI8" s="67"/>
      <c r="AJ8" s="67"/>
      <c r="AK8" s="67"/>
      <c r="AL8" s="60" t="s">
        <v>1</v>
      </c>
      <c r="AM8" s="60"/>
      <c r="AN8" s="61" t="s">
        <v>118</v>
      </c>
      <c r="AO8" s="62"/>
      <c r="AP8" s="62"/>
      <c r="AQ8" s="62"/>
      <c r="AS8" s="62"/>
      <c r="AT8" s="67"/>
      <c r="AU8" s="67"/>
      <c r="AV8" s="67"/>
      <c r="AW8" s="60" t="s">
        <v>1</v>
      </c>
      <c r="AX8" s="60"/>
      <c r="AY8" s="61" t="s">
        <v>118</v>
      </c>
      <c r="AZ8" s="62"/>
      <c r="BA8" s="62"/>
      <c r="BB8" s="62"/>
      <c r="BD8" s="62"/>
      <c r="BE8" s="67"/>
      <c r="BF8" s="67"/>
      <c r="BG8" s="67"/>
      <c r="BH8" s="60" t="s">
        <v>1</v>
      </c>
      <c r="BI8" s="60"/>
      <c r="BJ8" s="61" t="s">
        <v>118</v>
      </c>
      <c r="BK8" s="62"/>
      <c r="BL8" s="62"/>
      <c r="BM8" s="62"/>
      <c r="BO8" s="62"/>
      <c r="BP8" s="67"/>
      <c r="BQ8" s="67"/>
      <c r="BR8" s="67"/>
      <c r="BS8" s="60" t="s">
        <v>1</v>
      </c>
      <c r="BT8" s="60"/>
      <c r="BU8" s="61" t="s">
        <v>118</v>
      </c>
      <c r="BV8" s="62"/>
      <c r="BW8" s="62"/>
      <c r="BX8" s="62"/>
      <c r="BZ8" s="62"/>
      <c r="CA8" s="67"/>
      <c r="CB8" s="67"/>
      <c r="CC8" s="67"/>
      <c r="CD8" s="60" t="s">
        <v>1</v>
      </c>
      <c r="CE8" s="60"/>
      <c r="CF8" s="61" t="s">
        <v>118</v>
      </c>
      <c r="CG8" s="62"/>
      <c r="CH8" s="62"/>
      <c r="CI8" s="62"/>
      <c r="CK8" s="62"/>
      <c r="CL8" s="67"/>
      <c r="CM8" s="67"/>
      <c r="CN8" s="67"/>
      <c r="CO8" s="60" t="s">
        <v>1</v>
      </c>
      <c r="CP8" s="60"/>
      <c r="CQ8" s="61" t="s">
        <v>118</v>
      </c>
      <c r="CR8" s="62"/>
      <c r="CS8" s="62"/>
      <c r="CT8" s="62"/>
      <c r="CV8" s="62"/>
      <c r="CW8" s="67"/>
      <c r="CX8" s="67"/>
      <c r="CY8" s="67"/>
      <c r="CZ8" s="60" t="s">
        <v>1</v>
      </c>
      <c r="DA8" s="60"/>
      <c r="DB8" s="61" t="s">
        <v>118</v>
      </c>
      <c r="DC8" s="62"/>
      <c r="DD8" s="62"/>
      <c r="DE8" s="62"/>
      <c r="DG8" s="62"/>
      <c r="DH8" s="67"/>
      <c r="DI8" s="67"/>
      <c r="DJ8" s="67"/>
      <c r="DK8" s="60" t="s">
        <v>1</v>
      </c>
      <c r="DL8" s="60"/>
      <c r="DM8" s="61" t="s">
        <v>118</v>
      </c>
      <c r="DN8" s="62"/>
      <c r="DO8" s="62"/>
      <c r="DP8" s="62"/>
    </row>
    <row r="9" spans="1:120">
      <c r="A9" s="68" t="s">
        <v>0</v>
      </c>
      <c r="B9" s="64"/>
      <c r="C9" s="64"/>
      <c r="D9" s="64"/>
      <c r="E9" s="62"/>
      <c r="F9" s="62"/>
      <c r="G9" s="69"/>
      <c r="H9" s="62"/>
      <c r="I9" s="62"/>
      <c r="J9" s="62"/>
      <c r="L9" s="68" t="s">
        <v>0</v>
      </c>
      <c r="M9" s="64"/>
      <c r="N9" s="64"/>
      <c r="O9" s="64"/>
      <c r="P9" s="62"/>
      <c r="Q9" s="62"/>
      <c r="R9" s="69"/>
      <c r="S9" s="62"/>
      <c r="T9" s="62"/>
      <c r="U9" s="62"/>
      <c r="W9" s="68" t="s">
        <v>0</v>
      </c>
      <c r="X9" s="64"/>
      <c r="Y9" s="64"/>
      <c r="Z9" s="64"/>
      <c r="AA9" s="62"/>
      <c r="AB9" s="62"/>
      <c r="AC9" s="69"/>
      <c r="AD9" s="62"/>
      <c r="AE9" s="62"/>
      <c r="AF9" s="62"/>
      <c r="AH9" s="68" t="s">
        <v>0</v>
      </c>
      <c r="AI9" s="64"/>
      <c r="AJ9" s="64"/>
      <c r="AK9" s="64"/>
      <c r="AL9" s="62"/>
      <c r="AM9" s="62"/>
      <c r="AN9" s="69"/>
      <c r="AO9" s="62"/>
      <c r="AP9" s="62"/>
      <c r="AQ9" s="62"/>
      <c r="AS9" s="68" t="s">
        <v>0</v>
      </c>
      <c r="AT9" s="64"/>
      <c r="AU9" s="64"/>
      <c r="AV9" s="64"/>
      <c r="AW9" s="62"/>
      <c r="AX9" s="62"/>
      <c r="AY9" s="69"/>
      <c r="AZ9" s="62"/>
      <c r="BA9" s="62"/>
      <c r="BB9" s="62"/>
      <c r="BD9" s="68" t="s">
        <v>0</v>
      </c>
      <c r="BE9" s="64"/>
      <c r="BF9" s="64"/>
      <c r="BG9" s="64"/>
      <c r="BH9" s="62"/>
      <c r="BI9" s="62"/>
      <c r="BJ9" s="69"/>
      <c r="BK9" s="62"/>
      <c r="BL9" s="62"/>
      <c r="BM9" s="62"/>
      <c r="BO9" s="68" t="s">
        <v>0</v>
      </c>
      <c r="BP9" s="64"/>
      <c r="BQ9" s="64"/>
      <c r="BR9" s="64"/>
      <c r="BS9" s="62"/>
      <c r="BT9" s="62"/>
      <c r="BU9" s="69"/>
      <c r="BV9" s="62"/>
      <c r="BW9" s="62"/>
      <c r="BX9" s="62"/>
      <c r="BZ9" s="68" t="s">
        <v>0</v>
      </c>
      <c r="CA9" s="64"/>
      <c r="CB9" s="64"/>
      <c r="CC9" s="64"/>
      <c r="CD9" s="62"/>
      <c r="CE9" s="62"/>
      <c r="CF9" s="69"/>
      <c r="CG9" s="62"/>
      <c r="CH9" s="62"/>
      <c r="CI9" s="62"/>
      <c r="CK9" s="68" t="s">
        <v>0</v>
      </c>
      <c r="CL9" s="64"/>
      <c r="CM9" s="64"/>
      <c r="CN9" s="64"/>
      <c r="CO9" s="62"/>
      <c r="CP9" s="62"/>
      <c r="CQ9" s="69"/>
      <c r="CR9" s="62"/>
      <c r="CS9" s="62"/>
      <c r="CT9" s="62"/>
      <c r="CV9" s="68" t="s">
        <v>0</v>
      </c>
      <c r="CW9" s="64"/>
      <c r="CX9" s="64"/>
      <c r="CY9" s="64"/>
      <c r="CZ9" s="62"/>
      <c r="DA9" s="62"/>
      <c r="DB9" s="69"/>
      <c r="DC9" s="62"/>
      <c r="DD9" s="62"/>
      <c r="DE9" s="62"/>
      <c r="DG9" s="68" t="s">
        <v>0</v>
      </c>
      <c r="DH9" s="64"/>
      <c r="DI9" s="64"/>
      <c r="DJ9" s="64"/>
      <c r="DK9" s="62"/>
      <c r="DL9" s="62"/>
      <c r="DM9" s="69"/>
      <c r="DN9" s="62"/>
      <c r="DO9" s="62"/>
      <c r="DP9" s="62"/>
    </row>
    <row r="10" spans="1:120">
      <c r="A10" s="62" t="s">
        <v>3</v>
      </c>
      <c r="B10" s="64"/>
      <c r="C10" s="64"/>
      <c r="D10" s="64"/>
      <c r="E10" s="70">
        <f>'P&amp;L'!E6</f>
        <v>100000</v>
      </c>
      <c r="F10" s="62"/>
      <c r="G10" s="69"/>
      <c r="H10" s="62"/>
      <c r="I10" s="62"/>
      <c r="J10" s="62"/>
      <c r="L10" s="62" t="s">
        <v>3</v>
      </c>
      <c r="M10" s="64"/>
      <c r="N10" s="64"/>
      <c r="O10" s="64"/>
      <c r="P10" s="70">
        <f>'Years 2 to 5'!I10</f>
        <v>105000</v>
      </c>
      <c r="Q10" s="62"/>
      <c r="R10" s="69"/>
      <c r="S10" s="62"/>
      <c r="T10" s="62"/>
      <c r="U10" s="62"/>
      <c r="W10" s="62" t="s">
        <v>3</v>
      </c>
      <c r="X10" s="64"/>
      <c r="Y10" s="64"/>
      <c r="Z10" s="64"/>
      <c r="AA10" s="70">
        <f>'Years 2 to 5'!L10</f>
        <v>110250</v>
      </c>
      <c r="AB10" s="62"/>
      <c r="AC10" s="69"/>
      <c r="AD10" s="62"/>
      <c r="AE10" s="62"/>
      <c r="AF10" s="62"/>
      <c r="AH10" s="62" t="s">
        <v>3</v>
      </c>
      <c r="AI10" s="64"/>
      <c r="AJ10" s="64"/>
      <c r="AK10" s="64"/>
      <c r="AL10" s="70">
        <f>'Years 2 to 5'!O10</f>
        <v>115762.5</v>
      </c>
      <c r="AM10" s="62"/>
      <c r="AN10" s="69"/>
      <c r="AO10" s="62"/>
      <c r="AP10" s="62"/>
      <c r="AQ10" s="62"/>
      <c r="AS10" s="62" t="s">
        <v>3</v>
      </c>
      <c r="AT10" s="64"/>
      <c r="AU10" s="64"/>
      <c r="AV10" s="64"/>
      <c r="AW10" s="70">
        <f>'Years 2 to 5'!R10</f>
        <v>121550.625</v>
      </c>
      <c r="AX10" s="62"/>
      <c r="AY10" s="69"/>
      <c r="AZ10" s="62"/>
      <c r="BA10" s="62"/>
      <c r="BB10" s="62"/>
      <c r="BD10" s="62" t="s">
        <v>3</v>
      </c>
      <c r="BE10" s="64"/>
      <c r="BF10" s="64"/>
      <c r="BG10" s="64"/>
      <c r="BH10" s="70">
        <f>Sensitivity!I7</f>
        <v>110000.00000000001</v>
      </c>
      <c r="BI10" s="62"/>
      <c r="BJ10" s="69"/>
      <c r="BK10" s="62"/>
      <c r="BL10" s="62"/>
      <c r="BM10" s="62"/>
      <c r="BO10" s="62" t="s">
        <v>3</v>
      </c>
      <c r="BP10" s="64"/>
      <c r="BQ10" s="64"/>
      <c r="BR10" s="64"/>
      <c r="BS10" s="70">
        <f>Sensitivity!L7</f>
        <v>90000</v>
      </c>
      <c r="BT10" s="62"/>
      <c r="BU10" s="69"/>
      <c r="BV10" s="62"/>
      <c r="BW10" s="62"/>
      <c r="BX10" s="62"/>
      <c r="BZ10" s="62" t="s">
        <v>3</v>
      </c>
      <c r="CA10" s="64"/>
      <c r="CB10" s="64"/>
      <c r="CC10" s="64"/>
      <c r="CD10" s="70">
        <f>Sensitivity!O7</f>
        <v>100000</v>
      </c>
      <c r="CE10" s="62"/>
      <c r="CF10" s="69"/>
      <c r="CG10" s="62"/>
      <c r="CH10" s="62"/>
      <c r="CI10" s="62"/>
      <c r="CK10" s="62" t="s">
        <v>3</v>
      </c>
      <c r="CL10" s="64"/>
      <c r="CM10" s="64"/>
      <c r="CN10" s="64"/>
      <c r="CO10" s="70">
        <f>Sensitivity!R7</f>
        <v>100000</v>
      </c>
      <c r="CP10" s="62"/>
      <c r="CQ10" s="69"/>
      <c r="CR10" s="62"/>
      <c r="CS10" s="62"/>
      <c r="CT10" s="62"/>
      <c r="CV10" s="62" t="s">
        <v>3</v>
      </c>
      <c r="CW10" s="64"/>
      <c r="CX10" s="64"/>
      <c r="CY10" s="64"/>
      <c r="CZ10" s="70">
        <f>Sensitivity!U7</f>
        <v>100000</v>
      </c>
      <c r="DA10" s="62"/>
      <c r="DB10" s="69"/>
      <c r="DC10" s="62"/>
      <c r="DD10" s="62"/>
      <c r="DE10" s="62"/>
      <c r="DG10" s="62" t="s">
        <v>3</v>
      </c>
      <c r="DH10" s="64"/>
      <c r="DI10" s="64"/>
      <c r="DJ10" s="64"/>
      <c r="DK10" s="70">
        <f>Sensitivity!X7</f>
        <v>100000</v>
      </c>
      <c r="DL10" s="62"/>
      <c r="DM10" s="69"/>
      <c r="DN10" s="62"/>
      <c r="DO10" s="62"/>
      <c r="DP10" s="62"/>
    </row>
    <row r="11" spans="1:120">
      <c r="A11" s="62" t="s">
        <v>4</v>
      </c>
      <c r="B11" s="64"/>
      <c r="C11" s="64"/>
      <c r="D11" s="64"/>
      <c r="E11" s="70">
        <f>'P&amp;L'!E7</f>
        <v>100000</v>
      </c>
      <c r="F11" s="62"/>
      <c r="G11" s="69"/>
      <c r="H11" s="62"/>
      <c r="I11" s="62"/>
      <c r="J11" s="62"/>
      <c r="L11" s="62" t="s">
        <v>4</v>
      </c>
      <c r="M11" s="64"/>
      <c r="N11" s="64"/>
      <c r="O11" s="64"/>
      <c r="P11" s="70">
        <f>'Years 2 to 5'!I11</f>
        <v>105000</v>
      </c>
      <c r="Q11" s="62"/>
      <c r="R11" s="69"/>
      <c r="S11" s="62"/>
      <c r="T11" s="62"/>
      <c r="U11" s="62"/>
      <c r="W11" s="62" t="s">
        <v>4</v>
      </c>
      <c r="X11" s="64"/>
      <c r="Y11" s="64"/>
      <c r="Z11" s="64"/>
      <c r="AA11" s="70">
        <f>'Years 2 to 5'!L11</f>
        <v>110250</v>
      </c>
      <c r="AB11" s="62"/>
      <c r="AC11" s="69"/>
      <c r="AD11" s="62"/>
      <c r="AE11" s="62"/>
      <c r="AF11" s="62"/>
      <c r="AH11" s="62" t="s">
        <v>4</v>
      </c>
      <c r="AI11" s="64"/>
      <c r="AJ11" s="64"/>
      <c r="AK11" s="64"/>
      <c r="AL11" s="70">
        <f>'Years 2 to 5'!O11</f>
        <v>115762.5</v>
      </c>
      <c r="AM11" s="62"/>
      <c r="AN11" s="69"/>
      <c r="AO11" s="62"/>
      <c r="AP11" s="62"/>
      <c r="AQ11" s="62"/>
      <c r="AS11" s="62" t="s">
        <v>4</v>
      </c>
      <c r="AT11" s="64"/>
      <c r="AU11" s="64"/>
      <c r="AV11" s="64"/>
      <c r="AW11" s="70">
        <f>'Years 2 to 5'!R11</f>
        <v>121550.625</v>
      </c>
      <c r="AX11" s="62"/>
      <c r="AY11" s="69"/>
      <c r="AZ11" s="62"/>
      <c r="BA11" s="62"/>
      <c r="BB11" s="62"/>
      <c r="BD11" s="62" t="s">
        <v>4</v>
      </c>
      <c r="BE11" s="64"/>
      <c r="BF11" s="64"/>
      <c r="BG11" s="64"/>
      <c r="BH11" s="70">
        <f>Sensitivity!I8</f>
        <v>110000.00000000001</v>
      </c>
      <c r="BI11" s="62"/>
      <c r="BJ11" s="69"/>
      <c r="BK11" s="62"/>
      <c r="BL11" s="62"/>
      <c r="BM11" s="62"/>
      <c r="BO11" s="62" t="s">
        <v>4</v>
      </c>
      <c r="BP11" s="64"/>
      <c r="BQ11" s="64"/>
      <c r="BR11" s="64"/>
      <c r="BS11" s="70">
        <f>Sensitivity!L8</f>
        <v>90000</v>
      </c>
      <c r="BT11" s="62"/>
      <c r="BU11" s="69"/>
      <c r="BV11" s="62"/>
      <c r="BW11" s="62"/>
      <c r="BX11" s="62"/>
      <c r="BZ11" s="62" t="s">
        <v>4</v>
      </c>
      <c r="CA11" s="64"/>
      <c r="CB11" s="64"/>
      <c r="CC11" s="64"/>
      <c r="CD11" s="70">
        <f>Sensitivity!O8</f>
        <v>100000</v>
      </c>
      <c r="CE11" s="62"/>
      <c r="CF11" s="69"/>
      <c r="CG11" s="62"/>
      <c r="CH11" s="62"/>
      <c r="CI11" s="62"/>
      <c r="CK11" s="62" t="s">
        <v>4</v>
      </c>
      <c r="CL11" s="64"/>
      <c r="CM11" s="64"/>
      <c r="CN11" s="64"/>
      <c r="CO11" s="70">
        <f>Sensitivity!R8</f>
        <v>100000</v>
      </c>
      <c r="CP11" s="62"/>
      <c r="CQ11" s="69"/>
      <c r="CR11" s="62"/>
      <c r="CS11" s="62"/>
      <c r="CT11" s="62"/>
      <c r="CV11" s="62" t="s">
        <v>4</v>
      </c>
      <c r="CW11" s="64"/>
      <c r="CX11" s="64"/>
      <c r="CY11" s="64"/>
      <c r="CZ11" s="70">
        <f>Sensitivity!U8</f>
        <v>100000</v>
      </c>
      <c r="DA11" s="62"/>
      <c r="DB11" s="69"/>
      <c r="DC11" s="62"/>
      <c r="DD11" s="62"/>
      <c r="DE11" s="62"/>
      <c r="DG11" s="62" t="s">
        <v>4</v>
      </c>
      <c r="DH11" s="64"/>
      <c r="DI11" s="64"/>
      <c r="DJ11" s="64"/>
      <c r="DK11" s="70">
        <f>Sensitivity!X8</f>
        <v>100000</v>
      </c>
      <c r="DL11" s="62"/>
      <c r="DM11" s="69"/>
      <c r="DN11" s="62"/>
      <c r="DO11" s="62"/>
      <c r="DP11" s="62"/>
    </row>
    <row r="12" spans="1:120">
      <c r="A12" s="62" t="s">
        <v>47</v>
      </c>
      <c r="B12" s="64"/>
      <c r="C12" s="64"/>
      <c r="D12" s="64"/>
      <c r="E12" s="70">
        <f>'P&amp;L'!E8</f>
        <v>0</v>
      </c>
      <c r="F12" s="62"/>
      <c r="G12" s="69"/>
      <c r="H12" s="62"/>
      <c r="I12" s="62"/>
      <c r="J12" s="62"/>
      <c r="L12" s="62" t="s">
        <v>47</v>
      </c>
      <c r="M12" s="64"/>
      <c r="N12" s="64"/>
      <c r="O12" s="64"/>
      <c r="P12" s="70">
        <f>'Years 2 to 5'!I12</f>
        <v>0</v>
      </c>
      <c r="Q12" s="62"/>
      <c r="R12" s="69"/>
      <c r="S12" s="62"/>
      <c r="T12" s="62"/>
      <c r="U12" s="62"/>
      <c r="W12" s="62" t="s">
        <v>47</v>
      </c>
      <c r="X12" s="64"/>
      <c r="Y12" s="64"/>
      <c r="Z12" s="64"/>
      <c r="AA12" s="70">
        <f>'Years 2 to 5'!L12</f>
        <v>0</v>
      </c>
      <c r="AB12" s="62"/>
      <c r="AC12" s="69"/>
      <c r="AD12" s="62"/>
      <c r="AE12" s="62"/>
      <c r="AF12" s="62"/>
      <c r="AH12" s="62" t="s">
        <v>47</v>
      </c>
      <c r="AI12" s="64"/>
      <c r="AJ12" s="64"/>
      <c r="AK12" s="64"/>
      <c r="AL12" s="70">
        <f>'Years 2 to 5'!O12</f>
        <v>0</v>
      </c>
      <c r="AM12" s="62"/>
      <c r="AN12" s="69"/>
      <c r="AO12" s="62"/>
      <c r="AP12" s="62"/>
      <c r="AQ12" s="62"/>
      <c r="AS12" s="62" t="s">
        <v>47</v>
      </c>
      <c r="AT12" s="64"/>
      <c r="AU12" s="64"/>
      <c r="AV12" s="64"/>
      <c r="AW12" s="70">
        <f>'Years 2 to 5'!R12</f>
        <v>0</v>
      </c>
      <c r="AX12" s="62"/>
      <c r="AY12" s="69"/>
      <c r="AZ12" s="62"/>
      <c r="BA12" s="62"/>
      <c r="BB12" s="62"/>
      <c r="BD12" s="62" t="s">
        <v>47</v>
      </c>
      <c r="BE12" s="64"/>
      <c r="BF12" s="64"/>
      <c r="BG12" s="64"/>
      <c r="BH12" s="70">
        <f>Sensitivity!I9</f>
        <v>0</v>
      </c>
      <c r="BI12" s="62"/>
      <c r="BJ12" s="69"/>
      <c r="BK12" s="62"/>
      <c r="BL12" s="62"/>
      <c r="BM12" s="62"/>
      <c r="BO12" s="62" t="s">
        <v>47</v>
      </c>
      <c r="BP12" s="64"/>
      <c r="BQ12" s="64"/>
      <c r="BR12" s="64"/>
      <c r="BS12" s="70">
        <f>Sensitivity!L9</f>
        <v>0</v>
      </c>
      <c r="BT12" s="62"/>
      <c r="BU12" s="69"/>
      <c r="BV12" s="62"/>
      <c r="BW12" s="62"/>
      <c r="BX12" s="62"/>
      <c r="BZ12" s="62" t="s">
        <v>47</v>
      </c>
      <c r="CA12" s="64"/>
      <c r="CB12" s="64"/>
      <c r="CC12" s="64"/>
      <c r="CD12" s="70">
        <f>Sensitivity!O9</f>
        <v>0</v>
      </c>
      <c r="CE12" s="62"/>
      <c r="CF12" s="69"/>
      <c r="CG12" s="62"/>
      <c r="CH12" s="62"/>
      <c r="CI12" s="62"/>
      <c r="CK12" s="62" t="s">
        <v>47</v>
      </c>
      <c r="CL12" s="64"/>
      <c r="CM12" s="64"/>
      <c r="CN12" s="64"/>
      <c r="CO12" s="70">
        <f>Sensitivity!R9</f>
        <v>0</v>
      </c>
      <c r="CP12" s="62"/>
      <c r="CQ12" s="69"/>
      <c r="CR12" s="62"/>
      <c r="CS12" s="62"/>
      <c r="CT12" s="62"/>
      <c r="CV12" s="62" t="s">
        <v>47</v>
      </c>
      <c r="CW12" s="64"/>
      <c r="CX12" s="64"/>
      <c r="CY12" s="64"/>
      <c r="CZ12" s="70">
        <f>Sensitivity!U9</f>
        <v>0</v>
      </c>
      <c r="DA12" s="62"/>
      <c r="DB12" s="69"/>
      <c r="DC12" s="62"/>
      <c r="DD12" s="62"/>
      <c r="DE12" s="62"/>
      <c r="DG12" s="62" t="s">
        <v>47</v>
      </c>
      <c r="DH12" s="64"/>
      <c r="DI12" s="64"/>
      <c r="DJ12" s="64"/>
      <c r="DK12" s="70">
        <f>Sensitivity!X9</f>
        <v>0</v>
      </c>
      <c r="DL12" s="62"/>
      <c r="DM12" s="69"/>
      <c r="DN12" s="62"/>
      <c r="DO12" s="62"/>
      <c r="DP12" s="62"/>
    </row>
    <row r="13" spans="1:120">
      <c r="A13" s="62" t="s">
        <v>119</v>
      </c>
      <c r="B13" s="64"/>
      <c r="C13" s="64"/>
      <c r="D13" s="64"/>
      <c r="E13" s="70">
        <f>'P&amp;L'!E9</f>
        <v>0</v>
      </c>
      <c r="F13" s="62"/>
      <c r="G13" s="69"/>
      <c r="H13" s="62"/>
      <c r="I13" s="62"/>
      <c r="J13" s="62"/>
      <c r="L13" s="62" t="s">
        <v>119</v>
      </c>
      <c r="M13" s="64"/>
      <c r="N13" s="64"/>
      <c r="O13" s="64"/>
      <c r="P13" s="70">
        <f>'Years 2 to 5'!I13</f>
        <v>0</v>
      </c>
      <c r="Q13" s="62"/>
      <c r="R13" s="69"/>
      <c r="S13" s="62"/>
      <c r="T13" s="62"/>
      <c r="U13" s="62"/>
      <c r="W13" s="62" t="s">
        <v>119</v>
      </c>
      <c r="X13" s="64"/>
      <c r="Y13" s="64"/>
      <c r="Z13" s="64"/>
      <c r="AA13" s="70">
        <f>'Years 2 to 5'!L13</f>
        <v>0</v>
      </c>
      <c r="AB13" s="62"/>
      <c r="AC13" s="69"/>
      <c r="AD13" s="62"/>
      <c r="AE13" s="62"/>
      <c r="AF13" s="62"/>
      <c r="AH13" s="62" t="s">
        <v>119</v>
      </c>
      <c r="AI13" s="64"/>
      <c r="AJ13" s="64"/>
      <c r="AK13" s="64"/>
      <c r="AL13" s="70">
        <f>'Years 2 to 5'!O13</f>
        <v>0</v>
      </c>
      <c r="AM13" s="62"/>
      <c r="AN13" s="69"/>
      <c r="AO13" s="62"/>
      <c r="AP13" s="62"/>
      <c r="AQ13" s="62"/>
      <c r="AS13" s="62" t="s">
        <v>119</v>
      </c>
      <c r="AT13" s="64"/>
      <c r="AU13" s="64"/>
      <c r="AV13" s="64"/>
      <c r="AW13" s="70">
        <f>'Years 2 to 5'!R13</f>
        <v>0</v>
      </c>
      <c r="AX13" s="62"/>
      <c r="AY13" s="69"/>
      <c r="AZ13" s="62"/>
      <c r="BA13" s="62"/>
      <c r="BB13" s="62"/>
      <c r="BD13" s="62" t="s">
        <v>119</v>
      </c>
      <c r="BE13" s="64"/>
      <c r="BF13" s="64"/>
      <c r="BG13" s="64"/>
      <c r="BH13" s="70">
        <f>Sensitivity!I10</f>
        <v>0</v>
      </c>
      <c r="BI13" s="62"/>
      <c r="BJ13" s="69"/>
      <c r="BK13" s="62"/>
      <c r="BL13" s="62"/>
      <c r="BM13" s="62"/>
      <c r="BO13" s="62" t="s">
        <v>119</v>
      </c>
      <c r="BP13" s="64"/>
      <c r="BQ13" s="64"/>
      <c r="BR13" s="64"/>
      <c r="BS13" s="70">
        <f>Sensitivity!L10</f>
        <v>0</v>
      </c>
      <c r="BT13" s="62"/>
      <c r="BU13" s="69"/>
      <c r="BV13" s="62"/>
      <c r="BW13" s="62"/>
      <c r="BX13" s="62"/>
      <c r="BZ13" s="62" t="s">
        <v>119</v>
      </c>
      <c r="CA13" s="64"/>
      <c r="CB13" s="64"/>
      <c r="CC13" s="64"/>
      <c r="CD13" s="70">
        <f>Sensitivity!O10</f>
        <v>0</v>
      </c>
      <c r="CE13" s="62"/>
      <c r="CF13" s="69"/>
      <c r="CG13" s="62"/>
      <c r="CH13" s="62"/>
      <c r="CI13" s="62"/>
      <c r="CK13" s="62" t="s">
        <v>119</v>
      </c>
      <c r="CL13" s="64"/>
      <c r="CM13" s="64"/>
      <c r="CN13" s="64"/>
      <c r="CO13" s="70">
        <f>Sensitivity!R10</f>
        <v>0</v>
      </c>
      <c r="CP13" s="62"/>
      <c r="CQ13" s="69"/>
      <c r="CR13" s="62"/>
      <c r="CS13" s="62"/>
      <c r="CT13" s="62"/>
      <c r="CV13" s="62" t="s">
        <v>119</v>
      </c>
      <c r="CW13" s="64"/>
      <c r="CX13" s="64"/>
      <c r="CY13" s="64"/>
      <c r="CZ13" s="70">
        <f>Sensitivity!U10</f>
        <v>0</v>
      </c>
      <c r="DA13" s="62"/>
      <c r="DB13" s="69"/>
      <c r="DC13" s="62"/>
      <c r="DD13" s="62"/>
      <c r="DE13" s="62"/>
      <c r="DG13" s="62" t="s">
        <v>119</v>
      </c>
      <c r="DH13" s="64"/>
      <c r="DI13" s="64"/>
      <c r="DJ13" s="64"/>
      <c r="DK13" s="70">
        <f>Sensitivity!X10</f>
        <v>0</v>
      </c>
      <c r="DL13" s="62"/>
      <c r="DM13" s="69"/>
      <c r="DN13" s="62"/>
      <c r="DO13" s="62"/>
      <c r="DP13" s="62"/>
    </row>
    <row r="14" spans="1:120" ht="15.75" thickBot="1">
      <c r="A14" s="62" t="s">
        <v>120</v>
      </c>
      <c r="B14" s="71"/>
      <c r="C14" s="71"/>
      <c r="D14" s="71"/>
      <c r="E14" s="72">
        <f>SUM(E10:E13)</f>
        <v>200000</v>
      </c>
      <c r="F14" s="73"/>
      <c r="G14" s="74"/>
      <c r="H14" s="62"/>
      <c r="I14" s="62"/>
      <c r="J14" s="62"/>
      <c r="L14" s="62" t="s">
        <v>120</v>
      </c>
      <c r="M14" s="71"/>
      <c r="N14" s="71"/>
      <c r="O14" s="71"/>
      <c r="P14" s="72">
        <f>SUM(P10:P13)</f>
        <v>210000</v>
      </c>
      <c r="Q14" s="73"/>
      <c r="R14" s="74"/>
      <c r="S14" s="62"/>
      <c r="T14" s="62"/>
      <c r="U14" s="62"/>
      <c r="W14" s="62" t="s">
        <v>120</v>
      </c>
      <c r="X14" s="71"/>
      <c r="Y14" s="71"/>
      <c r="Z14" s="71"/>
      <c r="AA14" s="72">
        <f>SUM(AA10:AA13)</f>
        <v>220500</v>
      </c>
      <c r="AB14" s="73"/>
      <c r="AC14" s="74"/>
      <c r="AD14" s="62"/>
      <c r="AE14" s="62"/>
      <c r="AF14" s="62"/>
      <c r="AH14" s="62" t="s">
        <v>120</v>
      </c>
      <c r="AI14" s="71"/>
      <c r="AJ14" s="71"/>
      <c r="AK14" s="71"/>
      <c r="AL14" s="72">
        <f>SUM(AL10:AL13)</f>
        <v>231525</v>
      </c>
      <c r="AM14" s="73"/>
      <c r="AN14" s="74"/>
      <c r="AO14" s="62"/>
      <c r="AP14" s="62"/>
      <c r="AQ14" s="62"/>
      <c r="AS14" s="62" t="s">
        <v>120</v>
      </c>
      <c r="AT14" s="71"/>
      <c r="AU14" s="71"/>
      <c r="AV14" s="71"/>
      <c r="AW14" s="72">
        <f>SUM(AW10:AW13)</f>
        <v>243101.25</v>
      </c>
      <c r="AX14" s="73"/>
      <c r="AY14" s="74"/>
      <c r="AZ14" s="62"/>
      <c r="BA14" s="62"/>
      <c r="BB14" s="62"/>
      <c r="BD14" s="62" t="s">
        <v>120</v>
      </c>
      <c r="BE14" s="71"/>
      <c r="BF14" s="71"/>
      <c r="BG14" s="71"/>
      <c r="BH14" s="72">
        <f>SUM(BH10:BH13)</f>
        <v>220000.00000000003</v>
      </c>
      <c r="BI14" s="73"/>
      <c r="BJ14" s="74"/>
      <c r="BK14" s="62"/>
      <c r="BL14" s="62"/>
      <c r="BM14" s="62"/>
      <c r="BO14" s="62" t="s">
        <v>120</v>
      </c>
      <c r="BP14" s="71"/>
      <c r="BQ14" s="71"/>
      <c r="BR14" s="71"/>
      <c r="BS14" s="72">
        <f>SUM(BS10:BS13)</f>
        <v>180000</v>
      </c>
      <c r="BT14" s="73"/>
      <c r="BU14" s="74"/>
      <c r="BV14" s="62"/>
      <c r="BW14" s="62"/>
      <c r="BX14" s="62"/>
      <c r="BZ14" s="62" t="s">
        <v>120</v>
      </c>
      <c r="CA14" s="71"/>
      <c r="CB14" s="71"/>
      <c r="CC14" s="71"/>
      <c r="CD14" s="72">
        <f>SUM(CD10:CD13)</f>
        <v>200000</v>
      </c>
      <c r="CE14" s="73"/>
      <c r="CF14" s="74"/>
      <c r="CG14" s="62"/>
      <c r="CH14" s="62"/>
      <c r="CI14" s="62"/>
      <c r="CK14" s="62" t="s">
        <v>120</v>
      </c>
      <c r="CL14" s="71"/>
      <c r="CM14" s="71"/>
      <c r="CN14" s="71"/>
      <c r="CO14" s="72">
        <f>SUM(CO10:CO13)</f>
        <v>200000</v>
      </c>
      <c r="CP14" s="73"/>
      <c r="CQ14" s="74"/>
      <c r="CR14" s="62"/>
      <c r="CS14" s="62"/>
      <c r="CT14" s="62"/>
      <c r="CV14" s="62" t="s">
        <v>120</v>
      </c>
      <c r="CW14" s="71"/>
      <c r="CX14" s="71"/>
      <c r="CY14" s="71"/>
      <c r="CZ14" s="72">
        <f>SUM(CZ10:CZ13)</f>
        <v>200000</v>
      </c>
      <c r="DA14" s="73"/>
      <c r="DB14" s="74"/>
      <c r="DC14" s="62"/>
      <c r="DD14" s="62"/>
      <c r="DE14" s="62"/>
      <c r="DG14" s="62" t="s">
        <v>120</v>
      </c>
      <c r="DH14" s="71"/>
      <c r="DI14" s="71"/>
      <c r="DJ14" s="71"/>
      <c r="DK14" s="72">
        <f>SUM(DK10:DK13)</f>
        <v>200000</v>
      </c>
      <c r="DL14" s="73"/>
      <c r="DM14" s="74"/>
      <c r="DN14" s="62"/>
      <c r="DO14" s="62"/>
      <c r="DP14" s="62"/>
    </row>
    <row r="15" spans="1:120" ht="15.75" thickTop="1">
      <c r="A15" s="62"/>
      <c r="B15" s="71"/>
      <c r="C15" s="71"/>
      <c r="D15" s="71"/>
      <c r="E15" s="75"/>
      <c r="F15" s="62"/>
      <c r="G15" s="74"/>
      <c r="H15" s="62"/>
      <c r="I15" s="62"/>
      <c r="J15" s="62"/>
      <c r="L15" s="62"/>
      <c r="M15" s="71"/>
      <c r="N15" s="71"/>
      <c r="O15" s="71"/>
      <c r="P15" s="75"/>
      <c r="Q15" s="62"/>
      <c r="R15" s="74"/>
      <c r="S15" s="62"/>
      <c r="T15" s="62"/>
      <c r="U15" s="62"/>
      <c r="W15" s="62"/>
      <c r="X15" s="71"/>
      <c r="Y15" s="71"/>
      <c r="Z15" s="71"/>
      <c r="AA15" s="75"/>
      <c r="AB15" s="62"/>
      <c r="AC15" s="74"/>
      <c r="AD15" s="62"/>
      <c r="AE15" s="62"/>
      <c r="AF15" s="62"/>
      <c r="AH15" s="62"/>
      <c r="AI15" s="71"/>
      <c r="AJ15" s="71"/>
      <c r="AK15" s="71"/>
      <c r="AL15" s="75"/>
      <c r="AM15" s="62"/>
      <c r="AN15" s="74"/>
      <c r="AO15" s="62"/>
      <c r="AP15" s="62"/>
      <c r="AQ15" s="62"/>
      <c r="AS15" s="62"/>
      <c r="AT15" s="71"/>
      <c r="AU15" s="71"/>
      <c r="AV15" s="71"/>
      <c r="AW15" s="75"/>
      <c r="AX15" s="62"/>
      <c r="AY15" s="74"/>
      <c r="AZ15" s="62"/>
      <c r="BA15" s="62"/>
      <c r="BB15" s="62"/>
      <c r="BD15" s="62"/>
      <c r="BE15" s="71"/>
      <c r="BF15" s="71"/>
      <c r="BG15" s="71"/>
      <c r="BH15" s="75"/>
      <c r="BI15" s="62"/>
      <c r="BJ15" s="74"/>
      <c r="BK15" s="62"/>
      <c r="BL15" s="62"/>
      <c r="BM15" s="62"/>
      <c r="BO15" s="62"/>
      <c r="BP15" s="71"/>
      <c r="BQ15" s="71"/>
      <c r="BR15" s="71"/>
      <c r="BS15" s="75"/>
      <c r="BT15" s="62"/>
      <c r="BU15" s="74"/>
      <c r="BV15" s="62"/>
      <c r="BW15" s="62"/>
      <c r="BX15" s="62"/>
      <c r="BZ15" s="62"/>
      <c r="CA15" s="71"/>
      <c r="CB15" s="71"/>
      <c r="CC15" s="71"/>
      <c r="CD15" s="75"/>
      <c r="CE15" s="62"/>
      <c r="CF15" s="74"/>
      <c r="CG15" s="62"/>
      <c r="CH15" s="62"/>
      <c r="CI15" s="62"/>
      <c r="CK15" s="62"/>
      <c r="CL15" s="71"/>
      <c r="CM15" s="71"/>
      <c r="CN15" s="71"/>
      <c r="CO15" s="75"/>
      <c r="CP15" s="62"/>
      <c r="CQ15" s="74"/>
      <c r="CR15" s="62"/>
      <c r="CS15" s="62"/>
      <c r="CT15" s="62"/>
      <c r="CV15" s="62"/>
      <c r="CW15" s="71"/>
      <c r="CX15" s="71"/>
      <c r="CY15" s="71"/>
      <c r="CZ15" s="75"/>
      <c r="DA15" s="62"/>
      <c r="DB15" s="74"/>
      <c r="DC15" s="62"/>
      <c r="DD15" s="62"/>
      <c r="DE15" s="62"/>
      <c r="DG15" s="62"/>
      <c r="DH15" s="71"/>
      <c r="DI15" s="71"/>
      <c r="DJ15" s="71"/>
      <c r="DK15" s="75"/>
      <c r="DL15" s="62"/>
      <c r="DM15" s="74"/>
      <c r="DN15" s="62"/>
      <c r="DO15" s="62"/>
      <c r="DP15" s="62"/>
    </row>
    <row r="16" spans="1:120">
      <c r="A16" s="68" t="s">
        <v>7</v>
      </c>
      <c r="B16" s="64"/>
      <c r="C16" s="64"/>
      <c r="D16" s="64"/>
      <c r="E16" s="76"/>
      <c r="F16" s="62"/>
      <c r="G16" s="69"/>
      <c r="H16" s="62"/>
      <c r="I16" s="62"/>
      <c r="J16" s="62"/>
      <c r="L16" s="68" t="s">
        <v>7</v>
      </c>
      <c r="M16" s="64"/>
      <c r="N16" s="64"/>
      <c r="O16" s="64"/>
      <c r="P16" s="76"/>
      <c r="Q16" s="62"/>
      <c r="R16" s="69"/>
      <c r="S16" s="62"/>
      <c r="T16" s="62"/>
      <c r="U16" s="62"/>
      <c r="W16" s="68" t="s">
        <v>7</v>
      </c>
      <c r="X16" s="64"/>
      <c r="Y16" s="64"/>
      <c r="Z16" s="64"/>
      <c r="AA16" s="76"/>
      <c r="AB16" s="62"/>
      <c r="AC16" s="69"/>
      <c r="AD16" s="62"/>
      <c r="AE16" s="62"/>
      <c r="AF16" s="62"/>
      <c r="AH16" s="68" t="s">
        <v>7</v>
      </c>
      <c r="AI16" s="64"/>
      <c r="AJ16" s="64"/>
      <c r="AK16" s="64"/>
      <c r="AL16" s="76"/>
      <c r="AM16" s="62"/>
      <c r="AN16" s="69"/>
      <c r="AO16" s="62"/>
      <c r="AP16" s="62"/>
      <c r="AQ16" s="62"/>
      <c r="AS16" s="68" t="s">
        <v>7</v>
      </c>
      <c r="AT16" s="64"/>
      <c r="AU16" s="64"/>
      <c r="AV16" s="64"/>
      <c r="AW16" s="76"/>
      <c r="AX16" s="62"/>
      <c r="AY16" s="69"/>
      <c r="AZ16" s="62"/>
      <c r="BA16" s="62"/>
      <c r="BB16" s="62"/>
      <c r="BD16" s="68" t="s">
        <v>7</v>
      </c>
      <c r="BE16" s="64"/>
      <c r="BF16" s="64"/>
      <c r="BG16" s="64"/>
      <c r="BH16" s="76"/>
      <c r="BI16" s="62"/>
      <c r="BJ16" s="69"/>
      <c r="BK16" s="62"/>
      <c r="BL16" s="62"/>
      <c r="BM16" s="62"/>
      <c r="BO16" s="68" t="s">
        <v>7</v>
      </c>
      <c r="BP16" s="64"/>
      <c r="BQ16" s="64"/>
      <c r="BR16" s="64"/>
      <c r="BS16" s="76"/>
      <c r="BT16" s="62"/>
      <c r="BU16" s="69"/>
      <c r="BV16" s="62"/>
      <c r="BW16" s="62"/>
      <c r="BX16" s="62"/>
      <c r="BZ16" s="68" t="s">
        <v>7</v>
      </c>
      <c r="CA16" s="64"/>
      <c r="CB16" s="64"/>
      <c r="CC16" s="64"/>
      <c r="CD16" s="76"/>
      <c r="CE16" s="62"/>
      <c r="CF16" s="69"/>
      <c r="CG16" s="62"/>
      <c r="CH16" s="62"/>
      <c r="CI16" s="62"/>
      <c r="CK16" s="68" t="s">
        <v>7</v>
      </c>
      <c r="CL16" s="64"/>
      <c r="CM16" s="64"/>
      <c r="CN16" s="64"/>
      <c r="CO16" s="76"/>
      <c r="CP16" s="62"/>
      <c r="CQ16" s="69"/>
      <c r="CR16" s="62"/>
      <c r="CS16" s="62"/>
      <c r="CT16" s="62"/>
      <c r="CV16" s="68" t="s">
        <v>7</v>
      </c>
      <c r="CW16" s="64"/>
      <c r="CX16" s="64"/>
      <c r="CY16" s="64"/>
      <c r="CZ16" s="76"/>
      <c r="DA16" s="62"/>
      <c r="DB16" s="69"/>
      <c r="DC16" s="62"/>
      <c r="DD16" s="62"/>
      <c r="DE16" s="62"/>
      <c r="DG16" s="68" t="s">
        <v>7</v>
      </c>
      <c r="DH16" s="64"/>
      <c r="DI16" s="64"/>
      <c r="DJ16" s="64"/>
      <c r="DK16" s="76"/>
      <c r="DL16" s="62"/>
      <c r="DM16" s="69"/>
      <c r="DN16" s="62"/>
      <c r="DO16" s="62"/>
      <c r="DP16" s="62"/>
    </row>
    <row r="17" spans="1:120">
      <c r="A17" s="62" t="s">
        <v>3</v>
      </c>
      <c r="B17" s="64"/>
      <c r="C17" s="64"/>
      <c r="D17" s="64"/>
      <c r="E17" s="70">
        <f>'P&amp;L'!E14</f>
        <v>50000</v>
      </c>
      <c r="F17" s="62"/>
      <c r="G17" s="69">
        <f>(E17+0.0001)/(E10+0.0001)</f>
        <v>0.50000000049999993</v>
      </c>
      <c r="H17" s="62"/>
      <c r="I17" s="62"/>
      <c r="J17" s="62"/>
      <c r="L17" s="62" t="s">
        <v>3</v>
      </c>
      <c r="M17" s="64"/>
      <c r="N17" s="64"/>
      <c r="O17" s="64"/>
      <c r="P17" s="70">
        <f>P10-P24</f>
        <v>51450</v>
      </c>
      <c r="Q17" s="62"/>
      <c r="R17" s="69">
        <f>(P17+0.0001)/(P10+0.0001)</f>
        <v>0.49000000048571424</v>
      </c>
      <c r="S17" s="62"/>
      <c r="T17" s="62"/>
      <c r="U17" s="62"/>
      <c r="W17" s="62" t="s">
        <v>3</v>
      </c>
      <c r="X17" s="64"/>
      <c r="Y17" s="64"/>
      <c r="Z17" s="64"/>
      <c r="AA17" s="70">
        <f>AA10-AA24</f>
        <v>52920</v>
      </c>
      <c r="AB17" s="62"/>
      <c r="AC17" s="69">
        <f>(AA17+0.0001)/(AA10+0.0001)</f>
        <v>0.48000000047165531</v>
      </c>
      <c r="AD17" s="62"/>
      <c r="AE17" s="62"/>
      <c r="AF17" s="62"/>
      <c r="AH17" s="62" t="s">
        <v>3</v>
      </c>
      <c r="AI17" s="64"/>
      <c r="AJ17" s="64"/>
      <c r="AK17" s="64"/>
      <c r="AL17" s="70">
        <f>AL10-AL24</f>
        <v>54408.375</v>
      </c>
      <c r="AM17" s="62"/>
      <c r="AN17" s="69">
        <f>(AL17+0.0001)/(AL10+0.0001)</f>
        <v>0.47000000045783391</v>
      </c>
      <c r="AO17" s="62"/>
      <c r="AP17" s="62"/>
      <c r="AQ17" s="62"/>
      <c r="AS17" s="62" t="s">
        <v>3</v>
      </c>
      <c r="AT17" s="64"/>
      <c r="AU17" s="64"/>
      <c r="AV17" s="64"/>
      <c r="AW17" s="70">
        <f>AW10-AW24</f>
        <v>55913.287499999991</v>
      </c>
      <c r="AX17" s="62"/>
      <c r="AY17" s="69">
        <f>(AW17+0.0001)/(AW10+0.0001)</f>
        <v>0.4600000004442592</v>
      </c>
      <c r="AZ17" s="62"/>
      <c r="BA17" s="62"/>
      <c r="BB17" s="62"/>
      <c r="BD17" s="62" t="s">
        <v>3</v>
      </c>
      <c r="BE17" s="64"/>
      <c r="BF17" s="64"/>
      <c r="BG17" s="64"/>
      <c r="BH17" s="70">
        <f>BH10-BH24</f>
        <v>55000.000000000007</v>
      </c>
      <c r="BI17" s="62"/>
      <c r="BJ17" s="69">
        <f>(BH17+0.0001)/(BH10+0.0001)</f>
        <v>0.5000000004545454</v>
      </c>
      <c r="BK17" s="62"/>
      <c r="BL17" s="62"/>
      <c r="BM17" s="62"/>
      <c r="BO17" s="62" t="s">
        <v>3</v>
      </c>
      <c r="BP17" s="64"/>
      <c r="BQ17" s="64"/>
      <c r="BR17" s="64"/>
      <c r="BS17" s="70">
        <f>BS10-BS24</f>
        <v>45000</v>
      </c>
      <c r="BT17" s="62"/>
      <c r="BU17" s="69">
        <f>(BS17+0.0001)/(BS10+0.0001)</f>
        <v>0.50000000055555549</v>
      </c>
      <c r="BV17" s="62"/>
      <c r="BW17" s="62"/>
      <c r="BX17" s="62"/>
      <c r="BZ17" s="62" t="s">
        <v>3</v>
      </c>
      <c r="CA17" s="64"/>
      <c r="CB17" s="64"/>
      <c r="CC17" s="64"/>
      <c r="CD17" s="70">
        <f>CD10-CD24</f>
        <v>48000</v>
      </c>
      <c r="CE17" s="62"/>
      <c r="CF17" s="69">
        <f>(CD17+0.0001)/(CD10+0.0001)</f>
        <v>0.48000000051999997</v>
      </c>
      <c r="CG17" s="62"/>
      <c r="CH17" s="62"/>
      <c r="CI17" s="62"/>
      <c r="CK17" s="62" t="s">
        <v>3</v>
      </c>
      <c r="CL17" s="64"/>
      <c r="CM17" s="64"/>
      <c r="CN17" s="64"/>
      <c r="CO17" s="70">
        <f>CO10-CO24</f>
        <v>52000</v>
      </c>
      <c r="CP17" s="62"/>
      <c r="CQ17" s="69">
        <f>(CO17+0.0001)/(CO10+0.0001)</f>
        <v>0.52000000047999995</v>
      </c>
      <c r="CR17" s="62"/>
      <c r="CS17" s="62"/>
      <c r="CT17" s="62"/>
      <c r="CV17" s="62" t="s">
        <v>3</v>
      </c>
      <c r="CW17" s="64"/>
      <c r="CX17" s="64"/>
      <c r="CY17" s="64"/>
      <c r="CZ17" s="70">
        <f>CZ10-CZ24</f>
        <v>50000</v>
      </c>
      <c r="DA17" s="62"/>
      <c r="DB17" s="69">
        <f>(CZ17+0.0001)/(CZ10+0.0001)</f>
        <v>0.50000000049999993</v>
      </c>
      <c r="DC17" s="62"/>
      <c r="DD17" s="62"/>
      <c r="DE17" s="62"/>
      <c r="DG17" s="62" t="s">
        <v>3</v>
      </c>
      <c r="DH17" s="64"/>
      <c r="DI17" s="64"/>
      <c r="DJ17" s="64"/>
      <c r="DK17" s="70">
        <f>DK10-DK24</f>
        <v>50000</v>
      </c>
      <c r="DL17" s="62"/>
      <c r="DM17" s="69">
        <f>(DK17+0.0001)/(DK10+0.0001)</f>
        <v>0.50000000049999993</v>
      </c>
      <c r="DN17" s="62"/>
      <c r="DO17" s="62"/>
      <c r="DP17" s="62"/>
    </row>
    <row r="18" spans="1:120">
      <c r="A18" s="62" t="s">
        <v>4</v>
      </c>
      <c r="B18" s="64"/>
      <c r="C18" s="64"/>
      <c r="D18" s="64"/>
      <c r="E18" s="70">
        <f>'P&amp;L'!E15</f>
        <v>50000</v>
      </c>
      <c r="F18" s="62"/>
      <c r="G18" s="69">
        <f>(E18+0.0001)/(E11+0.0001)</f>
        <v>0.50000000049999993</v>
      </c>
      <c r="H18" s="62"/>
      <c r="I18" s="62"/>
      <c r="J18" s="62"/>
      <c r="L18" s="62" t="s">
        <v>4</v>
      </c>
      <c r="M18" s="64"/>
      <c r="N18" s="64"/>
      <c r="O18" s="64"/>
      <c r="P18" s="70">
        <f t="shared" ref="P18:P20" si="0">P11-P25</f>
        <v>51450</v>
      </c>
      <c r="Q18" s="62"/>
      <c r="R18" s="69">
        <f>(P18+0.0001)/(P11+0.0001)</f>
        <v>0.49000000048571424</v>
      </c>
      <c r="S18" s="62"/>
      <c r="T18" s="62"/>
      <c r="U18" s="62"/>
      <c r="W18" s="62" t="s">
        <v>4</v>
      </c>
      <c r="X18" s="64"/>
      <c r="Y18" s="64"/>
      <c r="Z18" s="64"/>
      <c r="AA18" s="70">
        <f t="shared" ref="AA18:AA20" si="1">AA11-AA25</f>
        <v>52920</v>
      </c>
      <c r="AB18" s="62"/>
      <c r="AC18" s="69">
        <f>(AA18+0.0001)/(AA11+0.0001)</f>
        <v>0.48000000047165531</v>
      </c>
      <c r="AD18" s="62"/>
      <c r="AE18" s="62"/>
      <c r="AF18" s="62"/>
      <c r="AH18" s="62" t="s">
        <v>4</v>
      </c>
      <c r="AI18" s="64"/>
      <c r="AJ18" s="64"/>
      <c r="AK18" s="64"/>
      <c r="AL18" s="70">
        <f t="shared" ref="AL18:AL20" si="2">AL11-AL25</f>
        <v>54408.375</v>
      </c>
      <c r="AM18" s="62"/>
      <c r="AN18" s="69">
        <f>(AL18+0.0001)/(AL11+0.0001)</f>
        <v>0.47000000045783391</v>
      </c>
      <c r="AO18" s="62"/>
      <c r="AP18" s="62"/>
      <c r="AQ18" s="62"/>
      <c r="AS18" s="62" t="s">
        <v>4</v>
      </c>
      <c r="AT18" s="64"/>
      <c r="AU18" s="64"/>
      <c r="AV18" s="64"/>
      <c r="AW18" s="70">
        <f t="shared" ref="AW18:AW20" si="3">AW11-AW25</f>
        <v>55913.287499999991</v>
      </c>
      <c r="AX18" s="62"/>
      <c r="AY18" s="69">
        <f>(AW18+0.0001)/(AW11+0.0001)</f>
        <v>0.4600000004442592</v>
      </c>
      <c r="AZ18" s="62"/>
      <c r="BA18" s="62"/>
      <c r="BB18" s="62"/>
      <c r="BD18" s="62" t="s">
        <v>4</v>
      </c>
      <c r="BE18" s="64"/>
      <c r="BF18" s="64"/>
      <c r="BG18" s="64"/>
      <c r="BH18" s="70">
        <f t="shared" ref="BH18:BH20" si="4">BH11-BH25</f>
        <v>55000.000000000007</v>
      </c>
      <c r="BI18" s="62"/>
      <c r="BJ18" s="69">
        <f>(BH18+0.0001)/(BH11+0.0001)</f>
        <v>0.5000000004545454</v>
      </c>
      <c r="BK18" s="62"/>
      <c r="BL18" s="62"/>
      <c r="BM18" s="62"/>
      <c r="BO18" s="62" t="s">
        <v>4</v>
      </c>
      <c r="BP18" s="64"/>
      <c r="BQ18" s="64"/>
      <c r="BR18" s="64"/>
      <c r="BS18" s="70">
        <f t="shared" ref="BS18:BS20" si="5">BS11-BS25</f>
        <v>45000</v>
      </c>
      <c r="BT18" s="62"/>
      <c r="BU18" s="69">
        <f>(BS18+0.0001)/(BS11+0.0001)</f>
        <v>0.50000000055555549</v>
      </c>
      <c r="BV18" s="62"/>
      <c r="BW18" s="62"/>
      <c r="BX18" s="62"/>
      <c r="BZ18" s="62" t="s">
        <v>4</v>
      </c>
      <c r="CA18" s="64"/>
      <c r="CB18" s="64"/>
      <c r="CC18" s="64"/>
      <c r="CD18" s="70">
        <f t="shared" ref="CD18:CD20" si="6">CD11-CD25</f>
        <v>48000</v>
      </c>
      <c r="CE18" s="62"/>
      <c r="CF18" s="69">
        <f>(CD18+0.0001)/(CD11+0.0001)</f>
        <v>0.48000000051999997</v>
      </c>
      <c r="CG18" s="62"/>
      <c r="CH18" s="62"/>
      <c r="CI18" s="62"/>
      <c r="CK18" s="62" t="s">
        <v>4</v>
      </c>
      <c r="CL18" s="64"/>
      <c r="CM18" s="64"/>
      <c r="CN18" s="64"/>
      <c r="CO18" s="70">
        <f t="shared" ref="CO18:CO20" si="7">CO11-CO25</f>
        <v>52000</v>
      </c>
      <c r="CP18" s="62"/>
      <c r="CQ18" s="69">
        <f>(CO18+0.0001)/(CO11+0.0001)</f>
        <v>0.52000000047999995</v>
      </c>
      <c r="CR18" s="62"/>
      <c r="CS18" s="62"/>
      <c r="CT18" s="62"/>
      <c r="CV18" s="62" t="s">
        <v>4</v>
      </c>
      <c r="CW18" s="64"/>
      <c r="CX18" s="64"/>
      <c r="CY18" s="64"/>
      <c r="CZ18" s="70">
        <f t="shared" ref="CZ18:CZ20" si="8">CZ11-CZ25</f>
        <v>50000</v>
      </c>
      <c r="DA18" s="62"/>
      <c r="DB18" s="69">
        <f>(CZ18+0.0001)/(CZ11+0.0001)</f>
        <v>0.50000000049999993</v>
      </c>
      <c r="DC18" s="62"/>
      <c r="DD18" s="62"/>
      <c r="DE18" s="62"/>
      <c r="DG18" s="62" t="s">
        <v>4</v>
      </c>
      <c r="DH18" s="64"/>
      <c r="DI18" s="64"/>
      <c r="DJ18" s="64"/>
      <c r="DK18" s="70">
        <f t="shared" ref="DK18:DK20" si="9">DK11-DK25</f>
        <v>50000</v>
      </c>
      <c r="DL18" s="62"/>
      <c r="DM18" s="69">
        <f>(DK18+0.0001)/(DK11+0.0001)</f>
        <v>0.50000000049999993</v>
      </c>
      <c r="DN18" s="62"/>
      <c r="DO18" s="62"/>
      <c r="DP18" s="62"/>
    </row>
    <row r="19" spans="1:120">
      <c r="A19" s="62" t="s">
        <v>47</v>
      </c>
      <c r="B19" s="64"/>
      <c r="C19" s="64"/>
      <c r="D19" s="64"/>
      <c r="E19" s="70">
        <f>'P&amp;L'!E16</f>
        <v>0</v>
      </c>
      <c r="F19" s="62"/>
      <c r="G19" s="69">
        <f>(E19+0.0001)/(E12+0.0001)</f>
        <v>1</v>
      </c>
      <c r="H19" s="62"/>
      <c r="I19" s="62"/>
      <c r="J19" s="62"/>
      <c r="L19" s="62" t="s">
        <v>47</v>
      </c>
      <c r="M19" s="64"/>
      <c r="N19" s="64"/>
      <c r="O19" s="64"/>
      <c r="P19" s="70">
        <f t="shared" si="0"/>
        <v>0</v>
      </c>
      <c r="Q19" s="62"/>
      <c r="R19" s="69">
        <f>(P19+0.0001)/(P12+0.0001)</f>
        <v>1</v>
      </c>
      <c r="S19" s="62"/>
      <c r="T19" s="62"/>
      <c r="U19" s="62"/>
      <c r="W19" s="62" t="s">
        <v>47</v>
      </c>
      <c r="X19" s="64"/>
      <c r="Y19" s="64"/>
      <c r="Z19" s="64"/>
      <c r="AA19" s="70">
        <f t="shared" si="1"/>
        <v>0</v>
      </c>
      <c r="AB19" s="62"/>
      <c r="AC19" s="69">
        <f>(AA19+0.0001)/(AA12+0.0001)</f>
        <v>1</v>
      </c>
      <c r="AD19" s="62"/>
      <c r="AE19" s="62"/>
      <c r="AF19" s="62"/>
      <c r="AH19" s="62" t="s">
        <v>47</v>
      </c>
      <c r="AI19" s="64"/>
      <c r="AJ19" s="64"/>
      <c r="AK19" s="64"/>
      <c r="AL19" s="70">
        <f t="shared" si="2"/>
        <v>0</v>
      </c>
      <c r="AM19" s="62"/>
      <c r="AN19" s="69">
        <f>(AL19+0.0001)/(AL12+0.0001)</f>
        <v>1</v>
      </c>
      <c r="AO19" s="62"/>
      <c r="AP19" s="62"/>
      <c r="AQ19" s="62"/>
      <c r="AS19" s="62" t="s">
        <v>47</v>
      </c>
      <c r="AT19" s="64"/>
      <c r="AU19" s="64"/>
      <c r="AV19" s="64"/>
      <c r="AW19" s="70">
        <f t="shared" si="3"/>
        <v>0</v>
      </c>
      <c r="AX19" s="62"/>
      <c r="AY19" s="69">
        <f>(AW19+0.0001)/(AW12+0.0001)</f>
        <v>1</v>
      </c>
      <c r="AZ19" s="62"/>
      <c r="BA19" s="62"/>
      <c r="BB19" s="62"/>
      <c r="BD19" s="62" t="s">
        <v>47</v>
      </c>
      <c r="BE19" s="64"/>
      <c r="BF19" s="64"/>
      <c r="BG19" s="64"/>
      <c r="BH19" s="70">
        <f t="shared" si="4"/>
        <v>0</v>
      </c>
      <c r="BI19" s="62"/>
      <c r="BJ19" s="69">
        <f>(BH19+0.0001)/(BH12+0.0001)</f>
        <v>1</v>
      </c>
      <c r="BK19" s="62"/>
      <c r="BL19" s="62"/>
      <c r="BM19" s="62"/>
      <c r="BO19" s="62" t="s">
        <v>47</v>
      </c>
      <c r="BP19" s="64"/>
      <c r="BQ19" s="64"/>
      <c r="BR19" s="64"/>
      <c r="BS19" s="70">
        <f t="shared" si="5"/>
        <v>0</v>
      </c>
      <c r="BT19" s="62"/>
      <c r="BU19" s="69">
        <f>(BS19+0.0001)/(BS12+0.0001)</f>
        <v>1</v>
      </c>
      <c r="BV19" s="62"/>
      <c r="BW19" s="62"/>
      <c r="BX19" s="62"/>
      <c r="BZ19" s="62" t="s">
        <v>47</v>
      </c>
      <c r="CA19" s="64"/>
      <c r="CB19" s="64"/>
      <c r="CC19" s="64"/>
      <c r="CD19" s="70">
        <f t="shared" si="6"/>
        <v>0</v>
      </c>
      <c r="CE19" s="62"/>
      <c r="CF19" s="69">
        <f>(CD19+0.0001)/(CD12+0.0001)</f>
        <v>1</v>
      </c>
      <c r="CG19" s="62"/>
      <c r="CH19" s="62"/>
      <c r="CI19" s="62"/>
      <c r="CK19" s="62" t="s">
        <v>47</v>
      </c>
      <c r="CL19" s="64"/>
      <c r="CM19" s="64"/>
      <c r="CN19" s="64"/>
      <c r="CO19" s="70">
        <f t="shared" si="7"/>
        <v>0</v>
      </c>
      <c r="CP19" s="62"/>
      <c r="CQ19" s="69">
        <f>(CO19+0.0001)/(CO12+0.0001)</f>
        <v>1</v>
      </c>
      <c r="CR19" s="62"/>
      <c r="CS19" s="62"/>
      <c r="CT19" s="62"/>
      <c r="CV19" s="62" t="s">
        <v>47</v>
      </c>
      <c r="CW19" s="64"/>
      <c r="CX19" s="64"/>
      <c r="CY19" s="64"/>
      <c r="CZ19" s="70">
        <f t="shared" si="8"/>
        <v>0</v>
      </c>
      <c r="DA19" s="62"/>
      <c r="DB19" s="69">
        <f>(CZ19+0.0001)/(CZ12+0.0001)</f>
        <v>1</v>
      </c>
      <c r="DC19" s="62"/>
      <c r="DD19" s="62"/>
      <c r="DE19" s="62"/>
      <c r="DG19" s="62" t="s">
        <v>47</v>
      </c>
      <c r="DH19" s="64"/>
      <c r="DI19" s="64"/>
      <c r="DJ19" s="64"/>
      <c r="DK19" s="70">
        <f t="shared" si="9"/>
        <v>0</v>
      </c>
      <c r="DL19" s="62"/>
      <c r="DM19" s="69">
        <f>(DK19+0.0001)/(DK12+0.0001)</f>
        <v>1</v>
      </c>
      <c r="DN19" s="62"/>
      <c r="DO19" s="62"/>
      <c r="DP19" s="62"/>
    </row>
    <row r="20" spans="1:120">
      <c r="A20" s="62" t="s">
        <v>119</v>
      </c>
      <c r="B20" s="64"/>
      <c r="C20" s="64"/>
      <c r="D20" s="64"/>
      <c r="E20" s="70">
        <f>'P&amp;L'!E17</f>
        <v>0</v>
      </c>
      <c r="F20" s="62"/>
      <c r="G20" s="69">
        <f>(E20+0.0001)/(E13+0.0001)</f>
        <v>1</v>
      </c>
      <c r="H20" s="62"/>
      <c r="I20" s="62"/>
      <c r="J20" s="62"/>
      <c r="L20" s="62" t="s">
        <v>119</v>
      </c>
      <c r="M20" s="64"/>
      <c r="N20" s="64"/>
      <c r="O20" s="64"/>
      <c r="P20" s="70">
        <f t="shared" si="0"/>
        <v>0</v>
      </c>
      <c r="Q20" s="62"/>
      <c r="R20" s="69">
        <f>(P20+0.0001)/(P13+0.0001)</f>
        <v>1</v>
      </c>
      <c r="S20" s="62"/>
      <c r="T20" s="62"/>
      <c r="U20" s="62"/>
      <c r="W20" s="62" t="s">
        <v>119</v>
      </c>
      <c r="X20" s="64"/>
      <c r="Y20" s="64"/>
      <c r="Z20" s="64"/>
      <c r="AA20" s="70">
        <f t="shared" si="1"/>
        <v>0</v>
      </c>
      <c r="AB20" s="62"/>
      <c r="AC20" s="69">
        <f>(AA20+0.0001)/(AA13+0.0001)</f>
        <v>1</v>
      </c>
      <c r="AD20" s="62"/>
      <c r="AE20" s="62"/>
      <c r="AF20" s="62"/>
      <c r="AH20" s="62" t="s">
        <v>119</v>
      </c>
      <c r="AI20" s="64"/>
      <c r="AJ20" s="64"/>
      <c r="AK20" s="64"/>
      <c r="AL20" s="70">
        <f t="shared" si="2"/>
        <v>0</v>
      </c>
      <c r="AM20" s="62"/>
      <c r="AN20" s="69">
        <f>(AL20+0.0001)/(AL13+0.0001)</f>
        <v>1</v>
      </c>
      <c r="AO20" s="62"/>
      <c r="AP20" s="62"/>
      <c r="AQ20" s="62"/>
      <c r="AS20" s="62" t="s">
        <v>119</v>
      </c>
      <c r="AT20" s="64"/>
      <c r="AU20" s="64"/>
      <c r="AV20" s="64"/>
      <c r="AW20" s="70">
        <f t="shared" si="3"/>
        <v>0</v>
      </c>
      <c r="AX20" s="62"/>
      <c r="AY20" s="69">
        <f>(AW20+0.0001)/(AW13+0.0001)</f>
        <v>1</v>
      </c>
      <c r="AZ20" s="62"/>
      <c r="BA20" s="62"/>
      <c r="BB20" s="62"/>
      <c r="BD20" s="62" t="s">
        <v>119</v>
      </c>
      <c r="BE20" s="64"/>
      <c r="BF20" s="64"/>
      <c r="BG20" s="64"/>
      <c r="BH20" s="70">
        <f t="shared" si="4"/>
        <v>0</v>
      </c>
      <c r="BI20" s="62"/>
      <c r="BJ20" s="69">
        <f>(BH20+0.0001)/(BH13+0.0001)</f>
        <v>1</v>
      </c>
      <c r="BK20" s="62"/>
      <c r="BL20" s="62"/>
      <c r="BM20" s="62"/>
      <c r="BO20" s="62" t="s">
        <v>119</v>
      </c>
      <c r="BP20" s="64"/>
      <c r="BQ20" s="64"/>
      <c r="BR20" s="64"/>
      <c r="BS20" s="70">
        <f t="shared" si="5"/>
        <v>0</v>
      </c>
      <c r="BT20" s="62"/>
      <c r="BU20" s="69">
        <f>(BS20+0.0001)/(BS13+0.0001)</f>
        <v>1</v>
      </c>
      <c r="BV20" s="62"/>
      <c r="BW20" s="62"/>
      <c r="BX20" s="62"/>
      <c r="BZ20" s="62" t="s">
        <v>119</v>
      </c>
      <c r="CA20" s="64"/>
      <c r="CB20" s="64"/>
      <c r="CC20" s="64"/>
      <c r="CD20" s="70">
        <f t="shared" si="6"/>
        <v>0</v>
      </c>
      <c r="CE20" s="62"/>
      <c r="CF20" s="69">
        <f>(CD20+0.0001)/(CD13+0.0001)</f>
        <v>1</v>
      </c>
      <c r="CG20" s="62"/>
      <c r="CH20" s="62"/>
      <c r="CI20" s="62"/>
      <c r="CK20" s="62" t="s">
        <v>119</v>
      </c>
      <c r="CL20" s="64"/>
      <c r="CM20" s="64"/>
      <c r="CN20" s="64"/>
      <c r="CO20" s="70">
        <f t="shared" si="7"/>
        <v>0</v>
      </c>
      <c r="CP20" s="62"/>
      <c r="CQ20" s="69">
        <f>(CO20+0.0001)/(CO13+0.0001)</f>
        <v>1</v>
      </c>
      <c r="CR20" s="62"/>
      <c r="CS20" s="62"/>
      <c r="CT20" s="62"/>
      <c r="CV20" s="62" t="s">
        <v>119</v>
      </c>
      <c r="CW20" s="64"/>
      <c r="CX20" s="64"/>
      <c r="CY20" s="64"/>
      <c r="CZ20" s="70">
        <f t="shared" si="8"/>
        <v>0</v>
      </c>
      <c r="DA20" s="62"/>
      <c r="DB20" s="69">
        <f>(CZ20+0.0001)/(CZ13+0.0001)</f>
        <v>1</v>
      </c>
      <c r="DC20" s="62"/>
      <c r="DD20" s="62"/>
      <c r="DE20" s="62"/>
      <c r="DG20" s="62" t="s">
        <v>119</v>
      </c>
      <c r="DH20" s="64"/>
      <c r="DI20" s="64"/>
      <c r="DJ20" s="64"/>
      <c r="DK20" s="70">
        <f t="shared" si="9"/>
        <v>0</v>
      </c>
      <c r="DL20" s="62"/>
      <c r="DM20" s="69">
        <f>(DK20+0.0001)/(DK13+0.0001)</f>
        <v>1</v>
      </c>
      <c r="DN20" s="62"/>
      <c r="DO20" s="62"/>
      <c r="DP20" s="62"/>
    </row>
    <row r="21" spans="1:120" ht="15.75" thickBot="1">
      <c r="A21" s="62" t="s">
        <v>120</v>
      </c>
      <c r="B21" s="71"/>
      <c r="C21" s="71"/>
      <c r="D21" s="71"/>
      <c r="E21" s="72">
        <f>SUM(E17:E20)</f>
        <v>100000</v>
      </c>
      <c r="F21" s="73"/>
      <c r="G21" s="77">
        <f>E21/E14</f>
        <v>0.5</v>
      </c>
      <c r="H21" s="62"/>
      <c r="I21" s="62"/>
      <c r="J21" s="62"/>
      <c r="L21" s="62" t="s">
        <v>120</v>
      </c>
      <c r="M21" s="71"/>
      <c r="N21" s="71"/>
      <c r="O21" s="71"/>
      <c r="P21" s="72">
        <f>SUM(P17:P20)</f>
        <v>102900</v>
      </c>
      <c r="Q21" s="73"/>
      <c r="R21" s="77">
        <f>P21/P14</f>
        <v>0.49</v>
      </c>
      <c r="S21" s="62"/>
      <c r="T21" s="62"/>
      <c r="U21" s="62"/>
      <c r="W21" s="62" t="s">
        <v>120</v>
      </c>
      <c r="X21" s="71"/>
      <c r="Y21" s="71"/>
      <c r="Z21" s="71"/>
      <c r="AA21" s="72">
        <f>SUM(AA17:AA20)</f>
        <v>105840</v>
      </c>
      <c r="AB21" s="73"/>
      <c r="AC21" s="77">
        <f>AA21/AA14</f>
        <v>0.48</v>
      </c>
      <c r="AD21" s="62"/>
      <c r="AE21" s="62"/>
      <c r="AF21" s="62"/>
      <c r="AH21" s="62" t="s">
        <v>120</v>
      </c>
      <c r="AI21" s="71"/>
      <c r="AJ21" s="71"/>
      <c r="AK21" s="71"/>
      <c r="AL21" s="72">
        <f>SUM(AL17:AL20)</f>
        <v>108816.75</v>
      </c>
      <c r="AM21" s="73"/>
      <c r="AN21" s="77">
        <f>AL21/AL14</f>
        <v>0.47</v>
      </c>
      <c r="AO21" s="62"/>
      <c r="AP21" s="62"/>
      <c r="AQ21" s="62"/>
      <c r="AS21" s="62" t="s">
        <v>120</v>
      </c>
      <c r="AT21" s="71"/>
      <c r="AU21" s="71"/>
      <c r="AV21" s="71"/>
      <c r="AW21" s="72">
        <f>SUM(AW17:AW20)</f>
        <v>111826.57499999998</v>
      </c>
      <c r="AX21" s="73"/>
      <c r="AY21" s="77">
        <f>AW21/AW14</f>
        <v>0.45999999999999991</v>
      </c>
      <c r="AZ21" s="62"/>
      <c r="BA21" s="62"/>
      <c r="BB21" s="62"/>
      <c r="BD21" s="62" t="s">
        <v>120</v>
      </c>
      <c r="BE21" s="71"/>
      <c r="BF21" s="71"/>
      <c r="BG21" s="71"/>
      <c r="BH21" s="72">
        <f>SUM(BH17:BH20)</f>
        <v>110000.00000000001</v>
      </c>
      <c r="BI21" s="73"/>
      <c r="BJ21" s="77">
        <f>BH21/BH14</f>
        <v>0.5</v>
      </c>
      <c r="BK21" s="62"/>
      <c r="BL21" s="62"/>
      <c r="BM21" s="62"/>
      <c r="BO21" s="62" t="s">
        <v>120</v>
      </c>
      <c r="BP21" s="71"/>
      <c r="BQ21" s="71"/>
      <c r="BR21" s="71"/>
      <c r="BS21" s="72">
        <f>SUM(BS17:BS20)</f>
        <v>90000</v>
      </c>
      <c r="BT21" s="73"/>
      <c r="BU21" s="77">
        <f>BS21/BS14</f>
        <v>0.5</v>
      </c>
      <c r="BV21" s="62"/>
      <c r="BW21" s="62"/>
      <c r="BX21" s="62"/>
      <c r="BZ21" s="62" t="s">
        <v>120</v>
      </c>
      <c r="CA21" s="71"/>
      <c r="CB21" s="71"/>
      <c r="CC21" s="71"/>
      <c r="CD21" s="72">
        <f>SUM(CD17:CD20)</f>
        <v>96000</v>
      </c>
      <c r="CE21" s="73"/>
      <c r="CF21" s="77">
        <f>CD21/CD14</f>
        <v>0.48</v>
      </c>
      <c r="CG21" s="62"/>
      <c r="CH21" s="62"/>
      <c r="CI21" s="62"/>
      <c r="CK21" s="62" t="s">
        <v>120</v>
      </c>
      <c r="CL21" s="71"/>
      <c r="CM21" s="71"/>
      <c r="CN21" s="71"/>
      <c r="CO21" s="72">
        <f>SUM(CO17:CO20)</f>
        <v>104000</v>
      </c>
      <c r="CP21" s="73"/>
      <c r="CQ21" s="77">
        <f>CO21/CO14</f>
        <v>0.52</v>
      </c>
      <c r="CR21" s="62"/>
      <c r="CS21" s="62"/>
      <c r="CT21" s="62"/>
      <c r="CV21" s="62" t="s">
        <v>120</v>
      </c>
      <c r="CW21" s="71"/>
      <c r="CX21" s="71"/>
      <c r="CY21" s="71"/>
      <c r="CZ21" s="72">
        <f>SUM(CZ17:CZ20)</f>
        <v>100000</v>
      </c>
      <c r="DA21" s="73"/>
      <c r="DB21" s="77">
        <f>CZ21/CZ14</f>
        <v>0.5</v>
      </c>
      <c r="DC21" s="62"/>
      <c r="DD21" s="62"/>
      <c r="DE21" s="62"/>
      <c r="DG21" s="62" t="s">
        <v>120</v>
      </c>
      <c r="DH21" s="71"/>
      <c r="DI21" s="71"/>
      <c r="DJ21" s="71"/>
      <c r="DK21" s="72">
        <f>SUM(DK17:DK20)</f>
        <v>100000</v>
      </c>
      <c r="DL21" s="73"/>
      <c r="DM21" s="77">
        <f>DK21/DK14</f>
        <v>0.5</v>
      </c>
      <c r="DN21" s="62"/>
      <c r="DO21" s="62"/>
      <c r="DP21" s="62"/>
    </row>
    <row r="22" spans="1:120" ht="15.75" thickTop="1">
      <c r="A22" s="62"/>
      <c r="B22" s="64"/>
      <c r="C22" s="64"/>
      <c r="D22" s="64"/>
      <c r="E22" s="76"/>
      <c r="F22" s="62"/>
      <c r="G22" s="69"/>
      <c r="H22" s="62"/>
      <c r="I22" s="62"/>
      <c r="J22" s="62"/>
      <c r="L22" s="62"/>
      <c r="M22" s="64"/>
      <c r="N22" s="64"/>
      <c r="O22" s="64"/>
      <c r="P22" s="76"/>
      <c r="Q22" s="62"/>
      <c r="R22" s="69"/>
      <c r="S22" s="62"/>
      <c r="T22" s="62"/>
      <c r="U22" s="62"/>
      <c r="W22" s="62"/>
      <c r="X22" s="64"/>
      <c r="Y22" s="64"/>
      <c r="Z22" s="64"/>
      <c r="AA22" s="76"/>
      <c r="AB22" s="62"/>
      <c r="AC22" s="69"/>
      <c r="AD22" s="62"/>
      <c r="AE22" s="62"/>
      <c r="AF22" s="62"/>
      <c r="AH22" s="62"/>
      <c r="AI22" s="64"/>
      <c r="AJ22" s="64"/>
      <c r="AK22" s="64"/>
      <c r="AL22" s="76"/>
      <c r="AM22" s="62"/>
      <c r="AN22" s="69"/>
      <c r="AO22" s="62"/>
      <c r="AP22" s="62"/>
      <c r="AQ22" s="62"/>
      <c r="AS22" s="62"/>
      <c r="AT22" s="64"/>
      <c r="AU22" s="64"/>
      <c r="AV22" s="64"/>
      <c r="AW22" s="76"/>
      <c r="AX22" s="62"/>
      <c r="AY22" s="69"/>
      <c r="AZ22" s="62"/>
      <c r="BA22" s="62"/>
      <c r="BB22" s="62"/>
      <c r="BD22" s="62"/>
      <c r="BE22" s="64"/>
      <c r="BF22" s="64"/>
      <c r="BG22" s="64"/>
      <c r="BH22" s="76"/>
      <c r="BI22" s="62"/>
      <c r="BJ22" s="69"/>
      <c r="BK22" s="62"/>
      <c r="BL22" s="62"/>
      <c r="BM22" s="62"/>
      <c r="BO22" s="62"/>
      <c r="BP22" s="64"/>
      <c r="BQ22" s="64"/>
      <c r="BR22" s="64"/>
      <c r="BS22" s="76"/>
      <c r="BT22" s="62"/>
      <c r="BU22" s="69"/>
      <c r="BV22" s="62"/>
      <c r="BW22" s="62"/>
      <c r="BX22" s="62"/>
      <c r="BZ22" s="62"/>
      <c r="CA22" s="64"/>
      <c r="CB22" s="64"/>
      <c r="CC22" s="64"/>
      <c r="CD22" s="76"/>
      <c r="CE22" s="62"/>
      <c r="CF22" s="69"/>
      <c r="CG22" s="62"/>
      <c r="CH22" s="62"/>
      <c r="CI22" s="62"/>
      <c r="CK22" s="62"/>
      <c r="CL22" s="64"/>
      <c r="CM22" s="64"/>
      <c r="CN22" s="64"/>
      <c r="CO22" s="76"/>
      <c r="CP22" s="62"/>
      <c r="CQ22" s="69"/>
      <c r="CR22" s="62"/>
      <c r="CS22" s="62"/>
      <c r="CT22" s="62"/>
      <c r="CV22" s="62"/>
      <c r="CW22" s="64"/>
      <c r="CX22" s="64"/>
      <c r="CY22" s="64"/>
      <c r="CZ22" s="76"/>
      <c r="DA22" s="62"/>
      <c r="DB22" s="69"/>
      <c r="DC22" s="62"/>
      <c r="DD22" s="62"/>
      <c r="DE22" s="62"/>
      <c r="DG22" s="62"/>
      <c r="DH22" s="64"/>
      <c r="DI22" s="64"/>
      <c r="DJ22" s="64"/>
      <c r="DK22" s="76"/>
      <c r="DL22" s="62"/>
      <c r="DM22" s="69"/>
      <c r="DN22" s="62"/>
      <c r="DO22" s="62"/>
      <c r="DP22" s="62"/>
    </row>
    <row r="23" spans="1:120">
      <c r="A23" s="68" t="s">
        <v>9</v>
      </c>
      <c r="B23" s="67"/>
      <c r="C23" s="67"/>
      <c r="D23" s="67"/>
      <c r="E23" s="76"/>
      <c r="F23" s="62"/>
      <c r="G23" s="78" t="s">
        <v>121</v>
      </c>
      <c r="H23" s="62"/>
      <c r="I23" s="62"/>
      <c r="J23" s="62"/>
      <c r="L23" s="68" t="s">
        <v>9</v>
      </c>
      <c r="M23" s="67"/>
      <c r="N23" s="67"/>
      <c r="O23" s="67"/>
      <c r="P23" s="76"/>
      <c r="Q23" s="62"/>
      <c r="R23" s="78" t="s">
        <v>121</v>
      </c>
      <c r="S23" s="62"/>
      <c r="T23" s="62"/>
      <c r="U23" s="62"/>
      <c r="W23" s="68" t="s">
        <v>9</v>
      </c>
      <c r="X23" s="67"/>
      <c r="Y23" s="67"/>
      <c r="Z23" s="67"/>
      <c r="AA23" s="76"/>
      <c r="AB23" s="62"/>
      <c r="AC23" s="78" t="s">
        <v>121</v>
      </c>
      <c r="AD23" s="62"/>
      <c r="AE23" s="62"/>
      <c r="AF23" s="62"/>
      <c r="AH23" s="68" t="s">
        <v>9</v>
      </c>
      <c r="AI23" s="67"/>
      <c r="AJ23" s="67"/>
      <c r="AK23" s="67"/>
      <c r="AL23" s="76"/>
      <c r="AM23" s="62"/>
      <c r="AN23" s="78" t="s">
        <v>121</v>
      </c>
      <c r="AO23" s="62"/>
      <c r="AP23" s="62"/>
      <c r="AQ23" s="62"/>
      <c r="AS23" s="68" t="s">
        <v>9</v>
      </c>
      <c r="AT23" s="67"/>
      <c r="AU23" s="67"/>
      <c r="AV23" s="67"/>
      <c r="AW23" s="76"/>
      <c r="AX23" s="62"/>
      <c r="AY23" s="78" t="s">
        <v>121</v>
      </c>
      <c r="AZ23" s="62"/>
      <c r="BA23" s="62"/>
      <c r="BB23" s="62"/>
      <c r="BD23" s="68" t="s">
        <v>9</v>
      </c>
      <c r="BE23" s="67"/>
      <c r="BF23" s="67"/>
      <c r="BG23" s="67"/>
      <c r="BH23" s="76"/>
      <c r="BI23" s="62"/>
      <c r="BJ23" s="78" t="s">
        <v>121</v>
      </c>
      <c r="BK23" s="62"/>
      <c r="BL23" s="62"/>
      <c r="BM23" s="62"/>
      <c r="BO23" s="68" t="s">
        <v>9</v>
      </c>
      <c r="BP23" s="67"/>
      <c r="BQ23" s="67"/>
      <c r="BR23" s="67"/>
      <c r="BS23" s="76"/>
      <c r="BT23" s="62"/>
      <c r="BU23" s="78" t="s">
        <v>121</v>
      </c>
      <c r="BV23" s="62"/>
      <c r="BW23" s="62"/>
      <c r="BX23" s="62"/>
      <c r="BZ23" s="68" t="s">
        <v>9</v>
      </c>
      <c r="CA23" s="67"/>
      <c r="CB23" s="67"/>
      <c r="CC23" s="67"/>
      <c r="CD23" s="76"/>
      <c r="CE23" s="62"/>
      <c r="CF23" s="78" t="s">
        <v>121</v>
      </c>
      <c r="CG23" s="62"/>
      <c r="CH23" s="62"/>
      <c r="CI23" s="62"/>
      <c r="CK23" s="68" t="s">
        <v>9</v>
      </c>
      <c r="CL23" s="67"/>
      <c r="CM23" s="67"/>
      <c r="CN23" s="67"/>
      <c r="CO23" s="76"/>
      <c r="CP23" s="62"/>
      <c r="CQ23" s="78" t="s">
        <v>121</v>
      </c>
      <c r="CR23" s="62"/>
      <c r="CS23" s="62"/>
      <c r="CT23" s="62"/>
      <c r="CV23" s="68" t="s">
        <v>9</v>
      </c>
      <c r="CW23" s="67"/>
      <c r="CX23" s="67"/>
      <c r="CY23" s="67"/>
      <c r="CZ23" s="76"/>
      <c r="DA23" s="62"/>
      <c r="DB23" s="78" t="s">
        <v>121</v>
      </c>
      <c r="DC23" s="62"/>
      <c r="DD23" s="62"/>
      <c r="DE23" s="62"/>
      <c r="DG23" s="68" t="s">
        <v>9</v>
      </c>
      <c r="DH23" s="67"/>
      <c r="DI23" s="67"/>
      <c r="DJ23" s="67"/>
      <c r="DK23" s="76"/>
      <c r="DL23" s="62"/>
      <c r="DM23" s="78" t="s">
        <v>121</v>
      </c>
      <c r="DN23" s="62"/>
      <c r="DO23" s="62"/>
      <c r="DP23" s="62"/>
    </row>
    <row r="24" spans="1:120">
      <c r="A24" s="62" t="s">
        <v>3</v>
      </c>
      <c r="B24" s="64"/>
      <c r="C24" s="64"/>
      <c r="D24" s="64"/>
      <c r="E24" s="76">
        <f>E10-E17</f>
        <v>50000</v>
      </c>
      <c r="F24" s="62"/>
      <c r="G24" s="79">
        <f>(E24+0.0001)/(E10+0.0001)</f>
        <v>0.50000000049999993</v>
      </c>
      <c r="H24" s="62"/>
      <c r="I24" s="62"/>
      <c r="J24" s="62"/>
      <c r="L24" s="62" t="s">
        <v>3</v>
      </c>
      <c r="M24" s="64"/>
      <c r="N24" s="64"/>
      <c r="O24" s="64"/>
      <c r="P24" s="76">
        <f>'Years 2 to 5'!I18</f>
        <v>53550</v>
      </c>
      <c r="Q24" s="62"/>
      <c r="R24" s="79">
        <f>(P24+0.0001)/(P10+0.0001)</f>
        <v>0.5100000004666666</v>
      </c>
      <c r="S24" s="62"/>
      <c r="T24" s="62"/>
      <c r="U24" s="62"/>
      <c r="W24" s="62" t="s">
        <v>3</v>
      </c>
      <c r="X24" s="64"/>
      <c r="Y24" s="64"/>
      <c r="Z24" s="64"/>
      <c r="AA24" s="76">
        <f>'Years 2 to 5'!L18</f>
        <v>57330</v>
      </c>
      <c r="AB24" s="62"/>
      <c r="AC24" s="79">
        <f>(AA24+0.0001)/(AA10+0.0001)</f>
        <v>0.52000000043537409</v>
      </c>
      <c r="AD24" s="62"/>
      <c r="AE24" s="62"/>
      <c r="AF24" s="62"/>
      <c r="AH24" s="62" t="s">
        <v>3</v>
      </c>
      <c r="AI24" s="64"/>
      <c r="AJ24" s="64"/>
      <c r="AK24" s="64"/>
      <c r="AL24" s="76">
        <f>'Years 2 to 5'!O18</f>
        <v>61354.125</v>
      </c>
      <c r="AM24" s="62"/>
      <c r="AN24" s="79">
        <f>(AL24+0.0001)/(AL10+0.0001)</f>
        <v>0.53000000040600359</v>
      </c>
      <c r="AO24" s="62"/>
      <c r="AP24" s="62"/>
      <c r="AQ24" s="62"/>
      <c r="AS24" s="62" t="s">
        <v>3</v>
      </c>
      <c r="AT24" s="64"/>
      <c r="AU24" s="64"/>
      <c r="AV24" s="64"/>
      <c r="AW24" s="76">
        <f>'Years 2 to 5'!R18</f>
        <v>65637.337500000009</v>
      </c>
      <c r="AX24" s="62"/>
      <c r="AY24" s="79">
        <f>(AW24+0.0001)/(AW10+0.0001)</f>
        <v>0.5400000003784432</v>
      </c>
      <c r="AZ24" s="62"/>
      <c r="BA24" s="62"/>
      <c r="BB24" s="62"/>
      <c r="BD24" s="62" t="s">
        <v>3</v>
      </c>
      <c r="BE24" s="64"/>
      <c r="BF24" s="64"/>
      <c r="BG24" s="64"/>
      <c r="BH24" s="76">
        <f>Sensitivity!I15</f>
        <v>55000.000000000007</v>
      </c>
      <c r="BI24" s="62"/>
      <c r="BJ24" s="79">
        <f>(BH24+0.0001)/(BH10+0.0001)</f>
        <v>0.5000000004545454</v>
      </c>
      <c r="BK24" s="62"/>
      <c r="BL24" s="62"/>
      <c r="BM24" s="62"/>
      <c r="BO24" s="62" t="s">
        <v>3</v>
      </c>
      <c r="BP24" s="64"/>
      <c r="BQ24" s="64"/>
      <c r="BR24" s="64"/>
      <c r="BS24" s="76">
        <f>Sensitivity!L15</f>
        <v>45000</v>
      </c>
      <c r="BT24" s="62"/>
      <c r="BU24" s="79">
        <f>(BS24+0.0001)/(BS10+0.0001)</f>
        <v>0.50000000055555549</v>
      </c>
      <c r="BV24" s="62"/>
      <c r="BW24" s="62"/>
      <c r="BX24" s="62"/>
      <c r="BZ24" s="62" t="s">
        <v>3</v>
      </c>
      <c r="CA24" s="64"/>
      <c r="CB24" s="64"/>
      <c r="CC24" s="64"/>
      <c r="CD24" s="76">
        <f>Sensitivity!O15</f>
        <v>52000</v>
      </c>
      <c r="CE24" s="62"/>
      <c r="CF24" s="79">
        <f>(CD24+0.0001)/(CD10+0.0001)</f>
        <v>0.52000000047999995</v>
      </c>
      <c r="CG24" s="62"/>
      <c r="CH24" s="62"/>
      <c r="CI24" s="62"/>
      <c r="CK24" s="62" t="s">
        <v>3</v>
      </c>
      <c r="CL24" s="64"/>
      <c r="CM24" s="64"/>
      <c r="CN24" s="64"/>
      <c r="CO24" s="76">
        <f>Sensitivity!R15</f>
        <v>48000</v>
      </c>
      <c r="CP24" s="62"/>
      <c r="CQ24" s="79">
        <f>(CO24+0.0001)/(CO10+0.0001)</f>
        <v>0.48000000051999997</v>
      </c>
      <c r="CR24" s="62"/>
      <c r="CS24" s="62"/>
      <c r="CT24" s="62"/>
      <c r="CV24" s="62" t="s">
        <v>3</v>
      </c>
      <c r="CW24" s="64"/>
      <c r="CX24" s="64"/>
      <c r="CY24" s="64"/>
      <c r="CZ24" s="76">
        <f>Sensitivity!U15</f>
        <v>50000</v>
      </c>
      <c r="DA24" s="62"/>
      <c r="DB24" s="79">
        <f>(CZ24+0.0001)/(CZ10+0.0001)</f>
        <v>0.50000000049999993</v>
      </c>
      <c r="DC24" s="62"/>
      <c r="DD24" s="62"/>
      <c r="DE24" s="62"/>
      <c r="DG24" s="62" t="s">
        <v>3</v>
      </c>
      <c r="DH24" s="64"/>
      <c r="DI24" s="64"/>
      <c r="DJ24" s="64"/>
      <c r="DK24" s="76">
        <f>Sensitivity!X15</f>
        <v>50000</v>
      </c>
      <c r="DL24" s="62"/>
      <c r="DM24" s="79">
        <f>(DK24+0.0001)/(DK10+0.0001)</f>
        <v>0.50000000049999993</v>
      </c>
      <c r="DN24" s="62"/>
      <c r="DO24" s="62"/>
      <c r="DP24" s="62"/>
    </row>
    <row r="25" spans="1:120">
      <c r="A25" s="62" t="s">
        <v>4</v>
      </c>
      <c r="B25" s="64"/>
      <c r="C25" s="64"/>
      <c r="D25" s="64"/>
      <c r="E25" s="76">
        <f>E11-E18</f>
        <v>50000</v>
      </c>
      <c r="F25" s="62"/>
      <c r="G25" s="79">
        <f>(E25+0.0001)/(E11+0.0001)</f>
        <v>0.50000000049999993</v>
      </c>
      <c r="H25" s="62"/>
      <c r="I25" s="62"/>
      <c r="J25" s="62"/>
      <c r="L25" s="62" t="s">
        <v>4</v>
      </c>
      <c r="M25" s="64"/>
      <c r="N25" s="64"/>
      <c r="O25" s="64"/>
      <c r="P25" s="76">
        <f>'Years 2 to 5'!I19</f>
        <v>53550</v>
      </c>
      <c r="Q25" s="62"/>
      <c r="R25" s="79">
        <f>(P25+0.0001)/(P11+0.0001)</f>
        <v>0.5100000004666666</v>
      </c>
      <c r="S25" s="62"/>
      <c r="T25" s="62"/>
      <c r="U25" s="62"/>
      <c r="W25" s="62" t="s">
        <v>4</v>
      </c>
      <c r="X25" s="64"/>
      <c r="Y25" s="64"/>
      <c r="Z25" s="64"/>
      <c r="AA25" s="76">
        <f>'Years 2 to 5'!L19</f>
        <v>57330</v>
      </c>
      <c r="AB25" s="62"/>
      <c r="AC25" s="79">
        <f>(AA25+0.0001)/(AA11+0.0001)</f>
        <v>0.52000000043537409</v>
      </c>
      <c r="AD25" s="62"/>
      <c r="AE25" s="62"/>
      <c r="AF25" s="62"/>
      <c r="AH25" s="62" t="s">
        <v>4</v>
      </c>
      <c r="AI25" s="64"/>
      <c r="AJ25" s="64"/>
      <c r="AK25" s="64"/>
      <c r="AL25" s="76">
        <f>'Years 2 to 5'!O19</f>
        <v>61354.125</v>
      </c>
      <c r="AM25" s="62"/>
      <c r="AN25" s="79">
        <f>(AL25+0.0001)/(AL11+0.0001)</f>
        <v>0.53000000040600359</v>
      </c>
      <c r="AO25" s="62"/>
      <c r="AP25" s="62"/>
      <c r="AQ25" s="62"/>
      <c r="AS25" s="62" t="s">
        <v>4</v>
      </c>
      <c r="AT25" s="64"/>
      <c r="AU25" s="64"/>
      <c r="AV25" s="64"/>
      <c r="AW25" s="76">
        <f>'Years 2 to 5'!R19</f>
        <v>65637.337500000009</v>
      </c>
      <c r="AX25" s="62"/>
      <c r="AY25" s="79">
        <f>(AW25+0.0001)/(AW11+0.0001)</f>
        <v>0.5400000003784432</v>
      </c>
      <c r="AZ25" s="62"/>
      <c r="BA25" s="62"/>
      <c r="BB25" s="62"/>
      <c r="BD25" s="62" t="s">
        <v>4</v>
      </c>
      <c r="BE25" s="64"/>
      <c r="BF25" s="64"/>
      <c r="BG25" s="64"/>
      <c r="BH25" s="76">
        <f>Sensitivity!I16</f>
        <v>55000.000000000007</v>
      </c>
      <c r="BI25" s="62"/>
      <c r="BJ25" s="79">
        <f>(BH25+0.0001)/(BH11+0.0001)</f>
        <v>0.5000000004545454</v>
      </c>
      <c r="BK25" s="62"/>
      <c r="BL25" s="62"/>
      <c r="BM25" s="62"/>
      <c r="BO25" s="62" t="s">
        <v>4</v>
      </c>
      <c r="BP25" s="64"/>
      <c r="BQ25" s="64"/>
      <c r="BR25" s="64"/>
      <c r="BS25" s="76">
        <f>Sensitivity!L16</f>
        <v>45000</v>
      </c>
      <c r="BT25" s="62"/>
      <c r="BU25" s="79">
        <f>(BS25+0.0001)/(BS11+0.0001)</f>
        <v>0.50000000055555549</v>
      </c>
      <c r="BV25" s="62"/>
      <c r="BW25" s="62"/>
      <c r="BX25" s="62"/>
      <c r="BZ25" s="62" t="s">
        <v>4</v>
      </c>
      <c r="CA25" s="64"/>
      <c r="CB25" s="64"/>
      <c r="CC25" s="64"/>
      <c r="CD25" s="76">
        <f>Sensitivity!O16</f>
        <v>52000</v>
      </c>
      <c r="CE25" s="62"/>
      <c r="CF25" s="79">
        <f>(CD25+0.0001)/(CD11+0.0001)</f>
        <v>0.52000000047999995</v>
      </c>
      <c r="CG25" s="62"/>
      <c r="CH25" s="62"/>
      <c r="CI25" s="62"/>
      <c r="CK25" s="62" t="s">
        <v>4</v>
      </c>
      <c r="CL25" s="64"/>
      <c r="CM25" s="64"/>
      <c r="CN25" s="64"/>
      <c r="CO25" s="76">
        <f>Sensitivity!R16</f>
        <v>48000</v>
      </c>
      <c r="CP25" s="62"/>
      <c r="CQ25" s="79">
        <f>(CO25+0.0001)/(CO11+0.0001)</f>
        <v>0.48000000051999997</v>
      </c>
      <c r="CR25" s="62"/>
      <c r="CS25" s="62"/>
      <c r="CT25" s="62"/>
      <c r="CV25" s="62" t="s">
        <v>4</v>
      </c>
      <c r="CW25" s="64"/>
      <c r="CX25" s="64"/>
      <c r="CY25" s="64"/>
      <c r="CZ25" s="76">
        <f>Sensitivity!U16</f>
        <v>50000</v>
      </c>
      <c r="DA25" s="62"/>
      <c r="DB25" s="79">
        <f>(CZ25+0.0001)/(CZ11+0.0001)</f>
        <v>0.50000000049999993</v>
      </c>
      <c r="DC25" s="62"/>
      <c r="DD25" s="62"/>
      <c r="DE25" s="62"/>
      <c r="DG25" s="62" t="s">
        <v>4</v>
      </c>
      <c r="DH25" s="64"/>
      <c r="DI25" s="64"/>
      <c r="DJ25" s="64"/>
      <c r="DK25" s="76">
        <f>Sensitivity!X16</f>
        <v>50000</v>
      </c>
      <c r="DL25" s="62"/>
      <c r="DM25" s="79">
        <f>(DK25+0.0001)/(DK11+0.0001)</f>
        <v>0.50000000049999993</v>
      </c>
      <c r="DN25" s="62"/>
      <c r="DO25" s="62"/>
      <c r="DP25" s="62"/>
    </row>
    <row r="26" spans="1:120">
      <c r="A26" s="62" t="s">
        <v>47</v>
      </c>
      <c r="B26" s="64"/>
      <c r="C26" s="64"/>
      <c r="D26" s="64"/>
      <c r="E26" s="76">
        <f>E12-E19</f>
        <v>0</v>
      </c>
      <c r="F26" s="62"/>
      <c r="G26" s="79">
        <f>(E26+0.0001)/(E12+0.0001)</f>
        <v>1</v>
      </c>
      <c r="H26" s="62"/>
      <c r="I26" s="62"/>
      <c r="J26" s="62"/>
      <c r="L26" s="62" t="s">
        <v>47</v>
      </c>
      <c r="M26" s="64"/>
      <c r="N26" s="64"/>
      <c r="O26" s="64"/>
      <c r="P26" s="76">
        <f>'Years 2 to 5'!I20</f>
        <v>0</v>
      </c>
      <c r="Q26" s="62"/>
      <c r="R26" s="79">
        <f>(P26+0.0001)/(P12+0.0001)</f>
        <v>1</v>
      </c>
      <c r="S26" s="62"/>
      <c r="T26" s="62"/>
      <c r="U26" s="62"/>
      <c r="W26" s="62" t="s">
        <v>47</v>
      </c>
      <c r="X26" s="64"/>
      <c r="Y26" s="64"/>
      <c r="Z26" s="64"/>
      <c r="AA26" s="76">
        <f>'Years 2 to 5'!L20</f>
        <v>0</v>
      </c>
      <c r="AB26" s="62"/>
      <c r="AC26" s="79">
        <f>(AA26+0.0001)/(AA12+0.0001)</f>
        <v>1</v>
      </c>
      <c r="AD26" s="62"/>
      <c r="AE26" s="62"/>
      <c r="AF26" s="62"/>
      <c r="AH26" s="62" t="s">
        <v>47</v>
      </c>
      <c r="AI26" s="64"/>
      <c r="AJ26" s="64"/>
      <c r="AK26" s="64"/>
      <c r="AL26" s="76">
        <f>'Years 2 to 5'!O20</f>
        <v>0</v>
      </c>
      <c r="AM26" s="62"/>
      <c r="AN26" s="79">
        <f>(AL26+0.0001)/(AL12+0.0001)</f>
        <v>1</v>
      </c>
      <c r="AO26" s="62"/>
      <c r="AP26" s="62"/>
      <c r="AQ26" s="62"/>
      <c r="AS26" s="62" t="s">
        <v>47</v>
      </c>
      <c r="AT26" s="64"/>
      <c r="AU26" s="64"/>
      <c r="AV26" s="64"/>
      <c r="AW26" s="76">
        <f>'Years 2 to 5'!R20</f>
        <v>0</v>
      </c>
      <c r="AX26" s="62"/>
      <c r="AY26" s="79">
        <f>(AW26+0.0001)/(AW12+0.0001)</f>
        <v>1</v>
      </c>
      <c r="AZ26" s="62"/>
      <c r="BA26" s="62"/>
      <c r="BB26" s="62"/>
      <c r="BD26" s="62" t="s">
        <v>47</v>
      </c>
      <c r="BE26" s="64"/>
      <c r="BF26" s="64"/>
      <c r="BG26" s="64"/>
      <c r="BH26" s="76">
        <f>Sensitivity!I17</f>
        <v>0</v>
      </c>
      <c r="BI26" s="62"/>
      <c r="BJ26" s="79">
        <f>(BH26+0.0001)/(BH12+0.0001)</f>
        <v>1</v>
      </c>
      <c r="BK26" s="62"/>
      <c r="BL26" s="62"/>
      <c r="BM26" s="62"/>
      <c r="BO26" s="62" t="s">
        <v>47</v>
      </c>
      <c r="BP26" s="64"/>
      <c r="BQ26" s="64"/>
      <c r="BR26" s="64"/>
      <c r="BS26" s="76">
        <f>Sensitivity!L17</f>
        <v>0</v>
      </c>
      <c r="BT26" s="62"/>
      <c r="BU26" s="79">
        <f>(BS26+0.0001)/(BS12+0.0001)</f>
        <v>1</v>
      </c>
      <c r="BV26" s="62"/>
      <c r="BW26" s="62"/>
      <c r="BX26" s="62"/>
      <c r="BZ26" s="62" t="s">
        <v>47</v>
      </c>
      <c r="CA26" s="64"/>
      <c r="CB26" s="64"/>
      <c r="CC26" s="64"/>
      <c r="CD26" s="76">
        <f>Sensitivity!O17</f>
        <v>0</v>
      </c>
      <c r="CE26" s="62"/>
      <c r="CF26" s="79">
        <f>(CD26+0.0001)/(CD12+0.0001)</f>
        <v>1</v>
      </c>
      <c r="CG26" s="62"/>
      <c r="CH26" s="62"/>
      <c r="CI26" s="62"/>
      <c r="CK26" s="62" t="s">
        <v>47</v>
      </c>
      <c r="CL26" s="64"/>
      <c r="CM26" s="64"/>
      <c r="CN26" s="64"/>
      <c r="CO26" s="76">
        <f>Sensitivity!R17</f>
        <v>0</v>
      </c>
      <c r="CP26" s="62"/>
      <c r="CQ26" s="79">
        <f>(CO26+0.0001)/(CO12+0.0001)</f>
        <v>1</v>
      </c>
      <c r="CR26" s="62"/>
      <c r="CS26" s="62"/>
      <c r="CT26" s="62"/>
      <c r="CV26" s="62" t="s">
        <v>47</v>
      </c>
      <c r="CW26" s="64"/>
      <c r="CX26" s="64"/>
      <c r="CY26" s="64"/>
      <c r="CZ26" s="76">
        <f>Sensitivity!U17</f>
        <v>0</v>
      </c>
      <c r="DA26" s="62"/>
      <c r="DB26" s="79">
        <f>(CZ26+0.0001)/(CZ12+0.0001)</f>
        <v>1</v>
      </c>
      <c r="DC26" s="62"/>
      <c r="DD26" s="62"/>
      <c r="DE26" s="62"/>
      <c r="DG26" s="62" t="s">
        <v>47</v>
      </c>
      <c r="DH26" s="64"/>
      <c r="DI26" s="64"/>
      <c r="DJ26" s="64"/>
      <c r="DK26" s="76">
        <f>Sensitivity!X17</f>
        <v>0</v>
      </c>
      <c r="DL26" s="62"/>
      <c r="DM26" s="79">
        <f>(DK26+0.0001)/(DK12+0.0001)</f>
        <v>1</v>
      </c>
      <c r="DN26" s="62"/>
      <c r="DO26" s="62"/>
      <c r="DP26" s="62"/>
    </row>
    <row r="27" spans="1:120">
      <c r="A27" s="62" t="s">
        <v>119</v>
      </c>
      <c r="B27" s="64"/>
      <c r="C27" s="80"/>
      <c r="D27" s="80"/>
      <c r="E27" s="76">
        <f>E13-E20</f>
        <v>0</v>
      </c>
      <c r="F27" s="62"/>
      <c r="G27" s="79">
        <f>(E27+0.0001)/(E13+0.0001)</f>
        <v>1</v>
      </c>
      <c r="H27" s="62"/>
      <c r="I27" s="62"/>
      <c r="J27" s="62"/>
      <c r="L27" s="62" t="s">
        <v>119</v>
      </c>
      <c r="M27" s="64"/>
      <c r="N27" s="80"/>
      <c r="O27" s="80"/>
      <c r="P27" s="76">
        <f>'Years 2 to 5'!I21</f>
        <v>0</v>
      </c>
      <c r="Q27" s="62"/>
      <c r="R27" s="79">
        <f>(P27+0.0001)/(P13+0.0001)</f>
        <v>1</v>
      </c>
      <c r="S27" s="62"/>
      <c r="T27" s="62"/>
      <c r="U27" s="62"/>
      <c r="W27" s="62" t="s">
        <v>119</v>
      </c>
      <c r="X27" s="64"/>
      <c r="Y27" s="80"/>
      <c r="Z27" s="80"/>
      <c r="AA27" s="76">
        <f>'Years 2 to 5'!L21</f>
        <v>0</v>
      </c>
      <c r="AB27" s="62"/>
      <c r="AC27" s="79">
        <f>(AA27+0.0001)/(AA13+0.0001)</f>
        <v>1</v>
      </c>
      <c r="AD27" s="62"/>
      <c r="AE27" s="62"/>
      <c r="AF27" s="62"/>
      <c r="AH27" s="62" t="s">
        <v>119</v>
      </c>
      <c r="AI27" s="64"/>
      <c r="AJ27" s="80"/>
      <c r="AK27" s="80"/>
      <c r="AL27" s="76">
        <f>'Years 2 to 5'!O21</f>
        <v>0</v>
      </c>
      <c r="AM27" s="62"/>
      <c r="AN27" s="79">
        <f>(AL27+0.0001)/(AL13+0.0001)</f>
        <v>1</v>
      </c>
      <c r="AO27" s="62"/>
      <c r="AP27" s="62"/>
      <c r="AQ27" s="62"/>
      <c r="AS27" s="62" t="s">
        <v>119</v>
      </c>
      <c r="AT27" s="64"/>
      <c r="AU27" s="80"/>
      <c r="AV27" s="80"/>
      <c r="AW27" s="76">
        <f>'Years 2 to 5'!R21</f>
        <v>0</v>
      </c>
      <c r="AX27" s="62"/>
      <c r="AY27" s="79">
        <f>(AW27+0.0001)/(AW13+0.0001)</f>
        <v>1</v>
      </c>
      <c r="AZ27" s="62"/>
      <c r="BA27" s="62"/>
      <c r="BB27" s="62"/>
      <c r="BD27" s="62" t="s">
        <v>119</v>
      </c>
      <c r="BE27" s="64"/>
      <c r="BF27" s="80"/>
      <c r="BG27" s="80"/>
      <c r="BH27" s="76">
        <f>Sensitivity!I18</f>
        <v>0</v>
      </c>
      <c r="BI27" s="62"/>
      <c r="BJ27" s="79">
        <f>(BH27+0.0001)/(BH13+0.0001)</f>
        <v>1</v>
      </c>
      <c r="BK27" s="62"/>
      <c r="BL27" s="62"/>
      <c r="BM27" s="62"/>
      <c r="BO27" s="62" t="s">
        <v>119</v>
      </c>
      <c r="BP27" s="64"/>
      <c r="BQ27" s="80"/>
      <c r="BR27" s="80"/>
      <c r="BS27" s="76">
        <f>Sensitivity!L18</f>
        <v>0</v>
      </c>
      <c r="BT27" s="62"/>
      <c r="BU27" s="79">
        <f>(BS27+0.0001)/(BS13+0.0001)</f>
        <v>1</v>
      </c>
      <c r="BV27" s="62"/>
      <c r="BW27" s="62"/>
      <c r="BX27" s="62"/>
      <c r="BZ27" s="62" t="s">
        <v>119</v>
      </c>
      <c r="CA27" s="64"/>
      <c r="CB27" s="80"/>
      <c r="CC27" s="80"/>
      <c r="CD27" s="76">
        <f>Sensitivity!O18</f>
        <v>0</v>
      </c>
      <c r="CE27" s="62"/>
      <c r="CF27" s="79">
        <f>(CD27+0.0001)/(CD13+0.0001)</f>
        <v>1</v>
      </c>
      <c r="CG27" s="62"/>
      <c r="CH27" s="62"/>
      <c r="CI27" s="62"/>
      <c r="CK27" s="62" t="s">
        <v>119</v>
      </c>
      <c r="CL27" s="64"/>
      <c r="CM27" s="80"/>
      <c r="CN27" s="80"/>
      <c r="CO27" s="76">
        <f>Sensitivity!R18</f>
        <v>0</v>
      </c>
      <c r="CP27" s="62"/>
      <c r="CQ27" s="79">
        <f>(CO27+0.0001)/(CO13+0.0001)</f>
        <v>1</v>
      </c>
      <c r="CR27" s="62"/>
      <c r="CS27" s="62"/>
      <c r="CT27" s="62"/>
      <c r="CV27" s="62" t="s">
        <v>119</v>
      </c>
      <c r="CW27" s="64"/>
      <c r="CX27" s="80"/>
      <c r="CY27" s="80"/>
      <c r="CZ27" s="76">
        <f>Sensitivity!U18</f>
        <v>0</v>
      </c>
      <c r="DA27" s="62"/>
      <c r="DB27" s="79">
        <f>(CZ27+0.0001)/(CZ13+0.0001)</f>
        <v>1</v>
      </c>
      <c r="DC27" s="62"/>
      <c r="DD27" s="62"/>
      <c r="DE27" s="62"/>
      <c r="DG27" s="62" t="s">
        <v>119</v>
      </c>
      <c r="DH27" s="64"/>
      <c r="DI27" s="80"/>
      <c r="DJ27" s="80"/>
      <c r="DK27" s="76">
        <f>Sensitivity!X18</f>
        <v>0</v>
      </c>
      <c r="DL27" s="62"/>
      <c r="DM27" s="79">
        <f>(DK27+0.0001)/(DK13+0.0001)</f>
        <v>1</v>
      </c>
      <c r="DN27" s="62"/>
      <c r="DO27" s="62"/>
      <c r="DP27" s="62"/>
    </row>
    <row r="28" spans="1:120" ht="15.75" thickBot="1">
      <c r="A28" s="62" t="s">
        <v>120</v>
      </c>
      <c r="B28" s="71"/>
      <c r="C28" s="71"/>
      <c r="D28" s="71"/>
      <c r="E28" s="72">
        <f>SUM(E24:E27)</f>
        <v>100000</v>
      </c>
      <c r="F28" s="73"/>
      <c r="G28" s="77">
        <f>E28/E14</f>
        <v>0.5</v>
      </c>
      <c r="H28" s="62"/>
      <c r="I28" s="62"/>
      <c r="J28" s="62"/>
      <c r="L28" s="62" t="s">
        <v>120</v>
      </c>
      <c r="M28" s="71"/>
      <c r="N28" s="71"/>
      <c r="O28" s="71"/>
      <c r="P28" s="72">
        <f>SUM(P24:P27)</f>
        <v>107100</v>
      </c>
      <c r="Q28" s="73"/>
      <c r="R28" s="77">
        <f>P28/P14</f>
        <v>0.51</v>
      </c>
      <c r="S28" s="62"/>
      <c r="T28" s="62"/>
      <c r="U28" s="62"/>
      <c r="W28" s="62" t="s">
        <v>120</v>
      </c>
      <c r="X28" s="71"/>
      <c r="Y28" s="71"/>
      <c r="Z28" s="71"/>
      <c r="AA28" s="72">
        <f>SUM(AA24:AA27)</f>
        <v>114660</v>
      </c>
      <c r="AB28" s="73"/>
      <c r="AC28" s="77">
        <f>AA28/AA14</f>
        <v>0.52</v>
      </c>
      <c r="AD28" s="62"/>
      <c r="AE28" s="62"/>
      <c r="AF28" s="62"/>
      <c r="AH28" s="62" t="s">
        <v>120</v>
      </c>
      <c r="AI28" s="71"/>
      <c r="AJ28" s="71"/>
      <c r="AK28" s="71"/>
      <c r="AL28" s="72">
        <f>SUM(AL24:AL27)</f>
        <v>122708.25</v>
      </c>
      <c r="AM28" s="73"/>
      <c r="AN28" s="77">
        <f>AL28/AL14</f>
        <v>0.53</v>
      </c>
      <c r="AO28" s="62"/>
      <c r="AP28" s="62"/>
      <c r="AQ28" s="62"/>
      <c r="AS28" s="62" t="s">
        <v>120</v>
      </c>
      <c r="AT28" s="71"/>
      <c r="AU28" s="71"/>
      <c r="AV28" s="71"/>
      <c r="AW28" s="72">
        <f>SUM(AW24:AW27)</f>
        <v>131274.67500000002</v>
      </c>
      <c r="AX28" s="73"/>
      <c r="AY28" s="77">
        <f>AW28/AW14</f>
        <v>0.54</v>
      </c>
      <c r="AZ28" s="62"/>
      <c r="BA28" s="62"/>
      <c r="BB28" s="62"/>
      <c r="BD28" s="62" t="s">
        <v>120</v>
      </c>
      <c r="BE28" s="71"/>
      <c r="BF28" s="71"/>
      <c r="BG28" s="71"/>
      <c r="BH28" s="72">
        <f>SUM(BH24:BH27)</f>
        <v>110000.00000000001</v>
      </c>
      <c r="BI28" s="73"/>
      <c r="BJ28" s="77">
        <f>BH28/BH14</f>
        <v>0.5</v>
      </c>
      <c r="BK28" s="62"/>
      <c r="BL28" s="62"/>
      <c r="BM28" s="62"/>
      <c r="BO28" s="62" t="s">
        <v>120</v>
      </c>
      <c r="BP28" s="71"/>
      <c r="BQ28" s="71"/>
      <c r="BR28" s="71"/>
      <c r="BS28" s="72">
        <f>SUM(BS24:BS27)</f>
        <v>90000</v>
      </c>
      <c r="BT28" s="73"/>
      <c r="BU28" s="77">
        <f>BS28/BS14</f>
        <v>0.5</v>
      </c>
      <c r="BV28" s="62"/>
      <c r="BW28" s="62"/>
      <c r="BX28" s="62"/>
      <c r="BZ28" s="62" t="s">
        <v>120</v>
      </c>
      <c r="CA28" s="71"/>
      <c r="CB28" s="71"/>
      <c r="CC28" s="71"/>
      <c r="CD28" s="72">
        <f>SUM(CD24:CD27)</f>
        <v>104000</v>
      </c>
      <c r="CE28" s="73"/>
      <c r="CF28" s="77">
        <f>CD28/CD14</f>
        <v>0.52</v>
      </c>
      <c r="CG28" s="62"/>
      <c r="CH28" s="62"/>
      <c r="CI28" s="62"/>
      <c r="CK28" s="62" t="s">
        <v>120</v>
      </c>
      <c r="CL28" s="71"/>
      <c r="CM28" s="71"/>
      <c r="CN28" s="71"/>
      <c r="CO28" s="72">
        <f>SUM(CO24:CO27)</f>
        <v>96000</v>
      </c>
      <c r="CP28" s="73"/>
      <c r="CQ28" s="77">
        <f>CO28/CO14</f>
        <v>0.48</v>
      </c>
      <c r="CR28" s="62"/>
      <c r="CS28" s="62"/>
      <c r="CT28" s="62"/>
      <c r="CV28" s="62" t="s">
        <v>120</v>
      </c>
      <c r="CW28" s="71"/>
      <c r="CX28" s="71"/>
      <c r="CY28" s="71"/>
      <c r="CZ28" s="72">
        <f>SUM(CZ24:CZ27)</f>
        <v>100000</v>
      </c>
      <c r="DA28" s="73"/>
      <c r="DB28" s="77">
        <f>CZ28/CZ14</f>
        <v>0.5</v>
      </c>
      <c r="DC28" s="62"/>
      <c r="DD28" s="62"/>
      <c r="DE28" s="62"/>
      <c r="DG28" s="62" t="s">
        <v>120</v>
      </c>
      <c r="DH28" s="71"/>
      <c r="DI28" s="71"/>
      <c r="DJ28" s="71"/>
      <c r="DK28" s="72">
        <f>SUM(DK24:DK27)</f>
        <v>100000</v>
      </c>
      <c r="DL28" s="73"/>
      <c r="DM28" s="77">
        <f>DK28/DK14</f>
        <v>0.5</v>
      </c>
      <c r="DN28" s="62"/>
      <c r="DO28" s="62"/>
      <c r="DP28" s="62"/>
    </row>
    <row r="29" spans="1:120" ht="15.75" thickTop="1">
      <c r="A29" s="62"/>
      <c r="B29" s="64"/>
      <c r="C29" s="64"/>
      <c r="D29" s="64"/>
      <c r="E29" s="76"/>
      <c r="F29" s="62"/>
      <c r="G29" s="69"/>
      <c r="H29" s="62"/>
      <c r="I29" s="62"/>
      <c r="J29" s="62"/>
      <c r="L29" s="62"/>
      <c r="M29" s="64"/>
      <c r="N29" s="64"/>
      <c r="O29" s="64"/>
      <c r="P29" s="76"/>
      <c r="Q29" s="62"/>
      <c r="R29" s="69"/>
      <c r="S29" s="62"/>
      <c r="T29" s="62"/>
      <c r="U29" s="62"/>
      <c r="W29" s="62"/>
      <c r="X29" s="64"/>
      <c r="Y29" s="64"/>
      <c r="Z29" s="64"/>
      <c r="AA29" s="76"/>
      <c r="AB29" s="62"/>
      <c r="AC29" s="69"/>
      <c r="AD29" s="62"/>
      <c r="AE29" s="62"/>
      <c r="AF29" s="62"/>
      <c r="AH29" s="62"/>
      <c r="AI29" s="64"/>
      <c r="AJ29" s="64"/>
      <c r="AK29" s="64"/>
      <c r="AL29" s="76"/>
      <c r="AM29" s="62"/>
      <c r="AN29" s="69"/>
      <c r="AO29" s="62"/>
      <c r="AP29" s="62"/>
      <c r="AQ29" s="62"/>
      <c r="AS29" s="62"/>
      <c r="AT29" s="64"/>
      <c r="AU29" s="64"/>
      <c r="AV29" s="64"/>
      <c r="AW29" s="76"/>
      <c r="AX29" s="62"/>
      <c r="AY29" s="69"/>
      <c r="AZ29" s="62"/>
      <c r="BA29" s="62"/>
      <c r="BB29" s="62"/>
      <c r="BD29" s="62"/>
      <c r="BE29" s="64"/>
      <c r="BF29" s="64"/>
      <c r="BG29" s="64"/>
      <c r="BH29" s="76"/>
      <c r="BI29" s="62"/>
      <c r="BJ29" s="69"/>
      <c r="BK29" s="62"/>
      <c r="BL29" s="62"/>
      <c r="BM29" s="62"/>
      <c r="BO29" s="62"/>
      <c r="BP29" s="64"/>
      <c r="BQ29" s="64"/>
      <c r="BR29" s="64"/>
      <c r="BS29" s="76"/>
      <c r="BT29" s="62"/>
      <c r="BU29" s="69"/>
      <c r="BV29" s="62"/>
      <c r="BW29" s="62"/>
      <c r="BX29" s="62"/>
      <c r="BZ29" s="62"/>
      <c r="CA29" s="64"/>
      <c r="CB29" s="64"/>
      <c r="CC29" s="64"/>
      <c r="CD29" s="76"/>
      <c r="CE29" s="62"/>
      <c r="CF29" s="69"/>
      <c r="CG29" s="62"/>
      <c r="CH29" s="62"/>
      <c r="CI29" s="62"/>
      <c r="CK29" s="62"/>
      <c r="CL29" s="64"/>
      <c r="CM29" s="64"/>
      <c r="CN29" s="64"/>
      <c r="CO29" s="76"/>
      <c r="CP29" s="62"/>
      <c r="CQ29" s="69"/>
      <c r="CR29" s="62"/>
      <c r="CS29" s="62"/>
      <c r="CT29" s="62"/>
      <c r="CV29" s="62"/>
      <c r="CW29" s="64"/>
      <c r="CX29" s="64"/>
      <c r="CY29" s="64"/>
      <c r="CZ29" s="76"/>
      <c r="DA29" s="62"/>
      <c r="DB29" s="69"/>
      <c r="DC29" s="62"/>
      <c r="DD29" s="62"/>
      <c r="DE29" s="62"/>
      <c r="DG29" s="62"/>
      <c r="DH29" s="64"/>
      <c r="DI29" s="64"/>
      <c r="DJ29" s="64"/>
      <c r="DK29" s="76"/>
      <c r="DL29" s="62"/>
      <c r="DM29" s="69"/>
      <c r="DN29" s="62"/>
      <c r="DO29" s="62"/>
      <c r="DP29" s="62"/>
    </row>
    <row r="30" spans="1:120">
      <c r="A30" s="68" t="s">
        <v>122</v>
      </c>
      <c r="B30" s="64"/>
      <c r="C30" s="64"/>
      <c r="D30" s="64"/>
      <c r="E30" s="76"/>
      <c r="F30" s="62"/>
      <c r="G30" s="74" t="s">
        <v>2</v>
      </c>
      <c r="H30" s="62"/>
      <c r="I30" s="62"/>
      <c r="J30" s="62"/>
      <c r="L30" s="68" t="s">
        <v>122</v>
      </c>
      <c r="M30" s="64"/>
      <c r="N30" s="64"/>
      <c r="O30" s="64"/>
      <c r="P30" s="76"/>
      <c r="Q30" s="62"/>
      <c r="R30" s="74" t="s">
        <v>2</v>
      </c>
      <c r="S30" s="62"/>
      <c r="T30" s="62"/>
      <c r="U30" s="62"/>
      <c r="W30" s="68" t="s">
        <v>122</v>
      </c>
      <c r="X30" s="64"/>
      <c r="Y30" s="64"/>
      <c r="Z30" s="64"/>
      <c r="AA30" s="76"/>
      <c r="AB30" s="62"/>
      <c r="AC30" s="74" t="s">
        <v>2</v>
      </c>
      <c r="AD30" s="62"/>
      <c r="AE30" s="62"/>
      <c r="AF30" s="62"/>
      <c r="AH30" s="68" t="s">
        <v>122</v>
      </c>
      <c r="AI30" s="64"/>
      <c r="AJ30" s="64"/>
      <c r="AK30" s="64"/>
      <c r="AL30" s="76"/>
      <c r="AM30" s="62"/>
      <c r="AN30" s="74" t="s">
        <v>2</v>
      </c>
      <c r="AO30" s="62"/>
      <c r="AP30" s="62"/>
      <c r="AQ30" s="62"/>
      <c r="AS30" s="68" t="s">
        <v>122</v>
      </c>
      <c r="AT30" s="64"/>
      <c r="AU30" s="64"/>
      <c r="AV30" s="64"/>
      <c r="AW30" s="76"/>
      <c r="AX30" s="62"/>
      <c r="AY30" s="74" t="s">
        <v>2</v>
      </c>
      <c r="AZ30" s="62"/>
      <c r="BA30" s="62"/>
      <c r="BB30" s="62"/>
      <c r="BD30" s="68" t="s">
        <v>122</v>
      </c>
      <c r="BE30" s="64"/>
      <c r="BF30" s="64"/>
      <c r="BG30" s="64"/>
      <c r="BH30" s="76"/>
      <c r="BI30" s="62"/>
      <c r="BJ30" s="74" t="s">
        <v>2</v>
      </c>
      <c r="BK30" s="62"/>
      <c r="BL30" s="62"/>
      <c r="BM30" s="62"/>
      <c r="BO30" s="68" t="s">
        <v>122</v>
      </c>
      <c r="BP30" s="64"/>
      <c r="BQ30" s="64"/>
      <c r="BR30" s="64"/>
      <c r="BS30" s="76"/>
      <c r="BT30" s="62"/>
      <c r="BU30" s="74" t="s">
        <v>2</v>
      </c>
      <c r="BV30" s="62"/>
      <c r="BW30" s="62"/>
      <c r="BX30" s="62"/>
      <c r="BZ30" s="68" t="s">
        <v>122</v>
      </c>
      <c r="CA30" s="64"/>
      <c r="CB30" s="64"/>
      <c r="CC30" s="64"/>
      <c r="CD30" s="76"/>
      <c r="CE30" s="62"/>
      <c r="CF30" s="74" t="s">
        <v>2</v>
      </c>
      <c r="CG30" s="62"/>
      <c r="CH30" s="62"/>
      <c r="CI30" s="62"/>
      <c r="CK30" s="68" t="s">
        <v>122</v>
      </c>
      <c r="CL30" s="64"/>
      <c r="CM30" s="64"/>
      <c r="CN30" s="64"/>
      <c r="CO30" s="76"/>
      <c r="CP30" s="62"/>
      <c r="CQ30" s="74" t="s">
        <v>2</v>
      </c>
      <c r="CR30" s="62"/>
      <c r="CS30" s="62"/>
      <c r="CT30" s="62"/>
      <c r="CV30" s="68" t="s">
        <v>122</v>
      </c>
      <c r="CW30" s="64"/>
      <c r="CX30" s="64"/>
      <c r="CY30" s="64"/>
      <c r="CZ30" s="76"/>
      <c r="DA30" s="62"/>
      <c r="DB30" s="74" t="s">
        <v>2</v>
      </c>
      <c r="DC30" s="62"/>
      <c r="DD30" s="62"/>
      <c r="DE30" s="62"/>
      <c r="DG30" s="68" t="s">
        <v>122</v>
      </c>
      <c r="DH30" s="64"/>
      <c r="DI30" s="64"/>
      <c r="DJ30" s="64"/>
      <c r="DK30" s="76"/>
      <c r="DL30" s="62"/>
      <c r="DM30" s="74" t="s">
        <v>2</v>
      </c>
      <c r="DN30" s="62"/>
      <c r="DO30" s="62"/>
      <c r="DP30" s="62"/>
    </row>
    <row r="31" spans="1:120" ht="15.75" thickBot="1">
      <c r="A31" s="62" t="s">
        <v>120</v>
      </c>
      <c r="B31" s="64"/>
      <c r="C31" s="64"/>
      <c r="D31" s="64"/>
      <c r="E31" s="81">
        <f>'P&amp;L'!E10</f>
        <v>0</v>
      </c>
      <c r="F31" s="73"/>
      <c r="G31" s="82">
        <f>E31/E14</f>
        <v>0</v>
      </c>
      <c r="H31" s="62"/>
      <c r="I31" s="62"/>
      <c r="J31" s="62"/>
      <c r="L31" s="62" t="s">
        <v>120</v>
      </c>
      <c r="M31" s="64"/>
      <c r="N31" s="64"/>
      <c r="O31" s="64"/>
      <c r="P31" s="81">
        <f>'Years 2 to 5'!I14</f>
        <v>0</v>
      </c>
      <c r="Q31" s="73"/>
      <c r="R31" s="82">
        <f>P31/P14</f>
        <v>0</v>
      </c>
      <c r="S31" s="62"/>
      <c r="T31" s="62"/>
      <c r="U31" s="62"/>
      <c r="W31" s="62" t="s">
        <v>120</v>
      </c>
      <c r="X31" s="64"/>
      <c r="Y31" s="64"/>
      <c r="Z31" s="64"/>
      <c r="AA31" s="81">
        <f>'Years 2 to 5'!L14</f>
        <v>0</v>
      </c>
      <c r="AB31" s="73"/>
      <c r="AC31" s="82">
        <f>AA31/AA14</f>
        <v>0</v>
      </c>
      <c r="AD31" s="62"/>
      <c r="AE31" s="62"/>
      <c r="AF31" s="62"/>
      <c r="AH31" s="62" t="s">
        <v>120</v>
      </c>
      <c r="AI31" s="64"/>
      <c r="AJ31" s="64"/>
      <c r="AK31" s="64"/>
      <c r="AL31" s="81">
        <f>'Years 2 to 5'!O14</f>
        <v>0</v>
      </c>
      <c r="AM31" s="73"/>
      <c r="AN31" s="82">
        <f>AL31/AL14</f>
        <v>0</v>
      </c>
      <c r="AO31" s="62"/>
      <c r="AP31" s="62"/>
      <c r="AQ31" s="62"/>
      <c r="AS31" s="62" t="s">
        <v>120</v>
      </c>
      <c r="AT31" s="64"/>
      <c r="AU31" s="64"/>
      <c r="AV31" s="64"/>
      <c r="AW31" s="81">
        <f>'Years 2 to 5'!R14</f>
        <v>0</v>
      </c>
      <c r="AX31" s="73"/>
      <c r="AY31" s="82">
        <f>AW31/AW14</f>
        <v>0</v>
      </c>
      <c r="AZ31" s="62"/>
      <c r="BA31" s="62"/>
      <c r="BB31" s="62"/>
      <c r="BD31" s="62" t="s">
        <v>120</v>
      </c>
      <c r="BE31" s="64"/>
      <c r="BF31" s="64"/>
      <c r="BG31" s="64"/>
      <c r="BH31" s="81">
        <f>Sensitivity!I11</f>
        <v>0</v>
      </c>
      <c r="BI31" s="73"/>
      <c r="BJ31" s="82">
        <f>BH31/BH14</f>
        <v>0</v>
      </c>
      <c r="BK31" s="62"/>
      <c r="BL31" s="62"/>
      <c r="BM31" s="62"/>
      <c r="BO31" s="62" t="s">
        <v>120</v>
      </c>
      <c r="BP31" s="64"/>
      <c r="BQ31" s="64"/>
      <c r="BR31" s="64"/>
      <c r="BS31" s="81">
        <f>Sensitivity!L11</f>
        <v>0</v>
      </c>
      <c r="BT31" s="73"/>
      <c r="BU31" s="82">
        <f>BS31/BS14</f>
        <v>0</v>
      </c>
      <c r="BV31" s="62"/>
      <c r="BW31" s="62"/>
      <c r="BX31" s="62"/>
      <c r="BZ31" s="62" t="s">
        <v>120</v>
      </c>
      <c r="CA31" s="64"/>
      <c r="CB31" s="64"/>
      <c r="CC31" s="64"/>
      <c r="CD31" s="81">
        <f>Sensitivity!O11</f>
        <v>0</v>
      </c>
      <c r="CE31" s="73"/>
      <c r="CF31" s="82">
        <f>CD31/CD14</f>
        <v>0</v>
      </c>
      <c r="CG31" s="62"/>
      <c r="CH31" s="62"/>
      <c r="CI31" s="62"/>
      <c r="CK31" s="62" t="s">
        <v>120</v>
      </c>
      <c r="CL31" s="64"/>
      <c r="CM31" s="64"/>
      <c r="CN31" s="64"/>
      <c r="CO31" s="81">
        <f>Sensitivity!R11</f>
        <v>0</v>
      </c>
      <c r="CP31" s="73"/>
      <c r="CQ31" s="82">
        <f>CO31/CO14</f>
        <v>0</v>
      </c>
      <c r="CR31" s="62"/>
      <c r="CS31" s="62"/>
      <c r="CT31" s="62"/>
      <c r="CV31" s="62" t="s">
        <v>120</v>
      </c>
      <c r="CW31" s="64"/>
      <c r="CX31" s="64"/>
      <c r="CY31" s="64"/>
      <c r="CZ31" s="81">
        <f>Sensitivity!U11</f>
        <v>0</v>
      </c>
      <c r="DA31" s="73"/>
      <c r="DB31" s="82">
        <f>CZ31/CZ14</f>
        <v>0</v>
      </c>
      <c r="DC31" s="62"/>
      <c r="DD31" s="62"/>
      <c r="DE31" s="62"/>
      <c r="DG31" s="62" t="s">
        <v>120</v>
      </c>
      <c r="DH31" s="64"/>
      <c r="DI31" s="64"/>
      <c r="DJ31" s="64"/>
      <c r="DK31" s="81">
        <f>Sensitivity!X11</f>
        <v>0</v>
      </c>
      <c r="DL31" s="73"/>
      <c r="DM31" s="82">
        <f>DK31/DK14</f>
        <v>0</v>
      </c>
      <c r="DN31" s="62"/>
      <c r="DO31" s="62"/>
      <c r="DP31" s="62"/>
    </row>
    <row r="32" spans="1:120" ht="15.75" thickTop="1">
      <c r="A32" s="62"/>
      <c r="B32" s="64"/>
      <c r="C32" s="64"/>
      <c r="D32" s="64"/>
      <c r="E32" s="76"/>
      <c r="F32" s="62"/>
      <c r="G32" s="69"/>
      <c r="H32" s="62"/>
      <c r="I32" s="62"/>
      <c r="J32" s="62"/>
      <c r="L32" s="62"/>
      <c r="M32" s="64"/>
      <c r="N32" s="64"/>
      <c r="O32" s="64"/>
      <c r="P32" s="76"/>
      <c r="Q32" s="62"/>
      <c r="R32" s="69"/>
      <c r="S32" s="62"/>
      <c r="T32" s="62"/>
      <c r="U32" s="62"/>
      <c r="W32" s="62"/>
      <c r="X32" s="64"/>
      <c r="Y32" s="64"/>
      <c r="Z32" s="64"/>
      <c r="AA32" s="76"/>
      <c r="AB32" s="62"/>
      <c r="AC32" s="69"/>
      <c r="AD32" s="62"/>
      <c r="AE32" s="62"/>
      <c r="AF32" s="62"/>
      <c r="AH32" s="62"/>
      <c r="AI32" s="64"/>
      <c r="AJ32" s="64"/>
      <c r="AK32" s="64"/>
      <c r="AL32" s="76"/>
      <c r="AM32" s="62"/>
      <c r="AN32" s="69"/>
      <c r="AO32" s="62"/>
      <c r="AP32" s="62"/>
      <c r="AQ32" s="62"/>
      <c r="AS32" s="62"/>
      <c r="AT32" s="64"/>
      <c r="AU32" s="64"/>
      <c r="AV32" s="64"/>
      <c r="AW32" s="76"/>
      <c r="AX32" s="62"/>
      <c r="AY32" s="69"/>
      <c r="AZ32" s="62"/>
      <c r="BA32" s="62"/>
      <c r="BB32" s="62"/>
      <c r="BD32" s="62"/>
      <c r="BE32" s="64"/>
      <c r="BF32" s="64"/>
      <c r="BG32" s="64"/>
      <c r="BH32" s="76"/>
      <c r="BI32" s="62"/>
      <c r="BJ32" s="69"/>
      <c r="BK32" s="62"/>
      <c r="BL32" s="62"/>
      <c r="BM32" s="62"/>
      <c r="BO32" s="62"/>
      <c r="BP32" s="64"/>
      <c r="BQ32" s="64"/>
      <c r="BR32" s="64"/>
      <c r="BS32" s="76"/>
      <c r="BT32" s="62"/>
      <c r="BU32" s="69"/>
      <c r="BV32" s="62"/>
      <c r="BW32" s="62"/>
      <c r="BX32" s="62"/>
      <c r="BZ32" s="62"/>
      <c r="CA32" s="64"/>
      <c r="CB32" s="64"/>
      <c r="CC32" s="64"/>
      <c r="CD32" s="76"/>
      <c r="CE32" s="62"/>
      <c r="CF32" s="69"/>
      <c r="CG32" s="62"/>
      <c r="CH32" s="62"/>
      <c r="CI32" s="62"/>
      <c r="CK32" s="62"/>
      <c r="CL32" s="64"/>
      <c r="CM32" s="64"/>
      <c r="CN32" s="64"/>
      <c r="CO32" s="76"/>
      <c r="CP32" s="62"/>
      <c r="CQ32" s="69"/>
      <c r="CR32" s="62"/>
      <c r="CS32" s="62"/>
      <c r="CT32" s="62"/>
      <c r="CV32" s="62"/>
      <c r="CW32" s="64"/>
      <c r="CX32" s="64"/>
      <c r="CY32" s="64"/>
      <c r="CZ32" s="76"/>
      <c r="DA32" s="62"/>
      <c r="DB32" s="69"/>
      <c r="DC32" s="62"/>
      <c r="DD32" s="62"/>
      <c r="DE32" s="62"/>
      <c r="DG32" s="62"/>
      <c r="DH32" s="64"/>
      <c r="DI32" s="64"/>
      <c r="DJ32" s="64"/>
      <c r="DK32" s="76"/>
      <c r="DL32" s="62"/>
      <c r="DM32" s="69"/>
      <c r="DN32" s="62"/>
      <c r="DO32" s="62"/>
      <c r="DP32" s="62"/>
    </row>
    <row r="33" spans="1:120" ht="15.75" thickBot="1">
      <c r="A33" s="68" t="s">
        <v>123</v>
      </c>
      <c r="B33" s="64"/>
      <c r="C33" s="64"/>
      <c r="D33" s="64"/>
      <c r="E33" s="72">
        <f>+E28+E31</f>
        <v>100000</v>
      </c>
      <c r="F33" s="62"/>
      <c r="G33" s="77">
        <f>+E33/E14</f>
        <v>0.5</v>
      </c>
      <c r="H33" s="62"/>
      <c r="I33" s="62"/>
      <c r="J33" s="62"/>
      <c r="L33" s="68" t="s">
        <v>123</v>
      </c>
      <c r="M33" s="64"/>
      <c r="N33" s="64"/>
      <c r="O33" s="64"/>
      <c r="P33" s="72">
        <f>+P28+P31</f>
        <v>107100</v>
      </c>
      <c r="Q33" s="62"/>
      <c r="R33" s="77">
        <f>+P33/P14</f>
        <v>0.51</v>
      </c>
      <c r="S33" s="62"/>
      <c r="T33" s="62"/>
      <c r="U33" s="62"/>
      <c r="W33" s="68" t="s">
        <v>123</v>
      </c>
      <c r="X33" s="64"/>
      <c r="Y33" s="64"/>
      <c r="Z33" s="64"/>
      <c r="AA33" s="72">
        <f>+AA28+AA31</f>
        <v>114660</v>
      </c>
      <c r="AB33" s="62"/>
      <c r="AC33" s="77">
        <f>+AA33/AA14</f>
        <v>0.52</v>
      </c>
      <c r="AD33" s="62"/>
      <c r="AE33" s="62"/>
      <c r="AF33" s="62"/>
      <c r="AH33" s="68" t="s">
        <v>123</v>
      </c>
      <c r="AI33" s="64"/>
      <c r="AJ33" s="64"/>
      <c r="AK33" s="64"/>
      <c r="AL33" s="72">
        <f>+AL28+AL31</f>
        <v>122708.25</v>
      </c>
      <c r="AM33" s="62"/>
      <c r="AN33" s="77">
        <f>+AL33/AL14</f>
        <v>0.53</v>
      </c>
      <c r="AO33" s="62"/>
      <c r="AP33" s="62"/>
      <c r="AQ33" s="62"/>
      <c r="AS33" s="68" t="s">
        <v>123</v>
      </c>
      <c r="AT33" s="64"/>
      <c r="AU33" s="64"/>
      <c r="AV33" s="64"/>
      <c r="AW33" s="72">
        <f>+AW28+AW31</f>
        <v>131274.67500000002</v>
      </c>
      <c r="AX33" s="62"/>
      <c r="AY33" s="77">
        <f>+AW33/AW14</f>
        <v>0.54</v>
      </c>
      <c r="AZ33" s="62"/>
      <c r="BA33" s="62"/>
      <c r="BB33" s="62"/>
      <c r="BD33" s="68" t="s">
        <v>123</v>
      </c>
      <c r="BE33" s="64"/>
      <c r="BF33" s="64"/>
      <c r="BG33" s="64"/>
      <c r="BH33" s="72">
        <f>+BH28+BH31</f>
        <v>110000.00000000001</v>
      </c>
      <c r="BI33" s="62"/>
      <c r="BJ33" s="77">
        <f>+BH33/BH14</f>
        <v>0.5</v>
      </c>
      <c r="BK33" s="62"/>
      <c r="BL33" s="62"/>
      <c r="BM33" s="62"/>
      <c r="BO33" s="68" t="s">
        <v>123</v>
      </c>
      <c r="BP33" s="64"/>
      <c r="BQ33" s="64"/>
      <c r="BR33" s="64"/>
      <c r="BS33" s="72">
        <f>+BS28+BS31</f>
        <v>90000</v>
      </c>
      <c r="BT33" s="62"/>
      <c r="BU33" s="77">
        <f>+BS33/BS14</f>
        <v>0.5</v>
      </c>
      <c r="BV33" s="62"/>
      <c r="BW33" s="62"/>
      <c r="BX33" s="62"/>
      <c r="BZ33" s="68" t="s">
        <v>123</v>
      </c>
      <c r="CA33" s="64"/>
      <c r="CB33" s="64"/>
      <c r="CC33" s="64"/>
      <c r="CD33" s="72">
        <f>+CD28+CD31</f>
        <v>104000</v>
      </c>
      <c r="CE33" s="62"/>
      <c r="CF33" s="77">
        <f>+CD33/CD14</f>
        <v>0.52</v>
      </c>
      <c r="CG33" s="62"/>
      <c r="CH33" s="62"/>
      <c r="CI33" s="62"/>
      <c r="CK33" s="68" t="s">
        <v>123</v>
      </c>
      <c r="CL33" s="64"/>
      <c r="CM33" s="64"/>
      <c r="CN33" s="64"/>
      <c r="CO33" s="72">
        <f>+CO28+CO31</f>
        <v>96000</v>
      </c>
      <c r="CP33" s="62"/>
      <c r="CQ33" s="77">
        <f>+CO33/CO14</f>
        <v>0.48</v>
      </c>
      <c r="CR33" s="62"/>
      <c r="CS33" s="62"/>
      <c r="CT33" s="62"/>
      <c r="CV33" s="68" t="s">
        <v>123</v>
      </c>
      <c r="CW33" s="64"/>
      <c r="CX33" s="64"/>
      <c r="CY33" s="64"/>
      <c r="CZ33" s="72">
        <f>+CZ28+CZ31</f>
        <v>100000</v>
      </c>
      <c r="DA33" s="62"/>
      <c r="DB33" s="77">
        <f>+CZ33/CZ14</f>
        <v>0.5</v>
      </c>
      <c r="DC33" s="62"/>
      <c r="DD33" s="62"/>
      <c r="DE33" s="62"/>
      <c r="DG33" s="68" t="s">
        <v>123</v>
      </c>
      <c r="DH33" s="64"/>
      <c r="DI33" s="64"/>
      <c r="DJ33" s="64"/>
      <c r="DK33" s="72">
        <f>+DK28+DK31</f>
        <v>100000</v>
      </c>
      <c r="DL33" s="62"/>
      <c r="DM33" s="77">
        <f>+DK33/DK14</f>
        <v>0.5</v>
      </c>
      <c r="DN33" s="62"/>
      <c r="DO33" s="62"/>
      <c r="DP33" s="62"/>
    </row>
    <row r="34" spans="1:120" ht="15.75" thickTop="1">
      <c r="A34" s="62"/>
      <c r="B34" s="64"/>
      <c r="C34" s="64"/>
      <c r="D34" s="64"/>
      <c r="E34" s="76"/>
      <c r="F34" s="62"/>
      <c r="G34" s="69"/>
      <c r="H34" s="62"/>
      <c r="I34" s="62"/>
      <c r="J34" s="62"/>
      <c r="L34" s="62"/>
      <c r="M34" s="64"/>
      <c r="N34" s="64"/>
      <c r="O34" s="64"/>
      <c r="P34" s="76"/>
      <c r="Q34" s="62"/>
      <c r="R34" s="69"/>
      <c r="S34" s="62"/>
      <c r="T34" s="62"/>
      <c r="U34" s="62"/>
      <c r="W34" s="62"/>
      <c r="X34" s="64"/>
      <c r="Y34" s="64"/>
      <c r="Z34" s="64"/>
      <c r="AA34" s="76"/>
      <c r="AB34" s="62"/>
      <c r="AC34" s="69"/>
      <c r="AD34" s="62"/>
      <c r="AE34" s="62"/>
      <c r="AF34" s="62"/>
      <c r="AH34" s="62"/>
      <c r="AI34" s="64"/>
      <c r="AJ34" s="64"/>
      <c r="AK34" s="64"/>
      <c r="AL34" s="76"/>
      <c r="AM34" s="62"/>
      <c r="AN34" s="69"/>
      <c r="AO34" s="62"/>
      <c r="AP34" s="62"/>
      <c r="AQ34" s="62"/>
      <c r="AS34" s="62"/>
      <c r="AT34" s="64"/>
      <c r="AU34" s="64"/>
      <c r="AV34" s="64"/>
      <c r="AW34" s="76"/>
      <c r="AX34" s="62"/>
      <c r="AY34" s="69"/>
      <c r="AZ34" s="62"/>
      <c r="BA34" s="62"/>
      <c r="BB34" s="62"/>
      <c r="BD34" s="62"/>
      <c r="BE34" s="64"/>
      <c r="BF34" s="64"/>
      <c r="BG34" s="64"/>
      <c r="BH34" s="76"/>
      <c r="BI34" s="62"/>
      <c r="BJ34" s="69"/>
      <c r="BK34" s="62"/>
      <c r="BL34" s="62"/>
      <c r="BM34" s="62"/>
      <c r="BO34" s="62"/>
      <c r="BP34" s="64"/>
      <c r="BQ34" s="64"/>
      <c r="BR34" s="64"/>
      <c r="BS34" s="76"/>
      <c r="BT34" s="62"/>
      <c r="BU34" s="69"/>
      <c r="BV34" s="62"/>
      <c r="BW34" s="62"/>
      <c r="BX34" s="62"/>
      <c r="BZ34" s="62"/>
      <c r="CA34" s="64"/>
      <c r="CB34" s="64"/>
      <c r="CC34" s="64"/>
      <c r="CD34" s="76"/>
      <c r="CE34" s="62"/>
      <c r="CF34" s="69"/>
      <c r="CG34" s="62"/>
      <c r="CH34" s="62"/>
      <c r="CI34" s="62"/>
      <c r="CK34" s="62"/>
      <c r="CL34" s="64"/>
      <c r="CM34" s="64"/>
      <c r="CN34" s="64"/>
      <c r="CO34" s="76"/>
      <c r="CP34" s="62"/>
      <c r="CQ34" s="69"/>
      <c r="CR34" s="62"/>
      <c r="CS34" s="62"/>
      <c r="CT34" s="62"/>
      <c r="CV34" s="62"/>
      <c r="CW34" s="64"/>
      <c r="CX34" s="64"/>
      <c r="CY34" s="64"/>
      <c r="CZ34" s="76"/>
      <c r="DA34" s="62"/>
      <c r="DB34" s="69"/>
      <c r="DC34" s="62"/>
      <c r="DD34" s="62"/>
      <c r="DE34" s="62"/>
      <c r="DG34" s="62"/>
      <c r="DH34" s="64"/>
      <c r="DI34" s="64"/>
      <c r="DJ34" s="64"/>
      <c r="DK34" s="76"/>
      <c r="DL34" s="62"/>
      <c r="DM34" s="69"/>
      <c r="DN34" s="62"/>
      <c r="DO34" s="62"/>
      <c r="DP34" s="62"/>
    </row>
    <row r="35" spans="1:120">
      <c r="A35" s="68" t="s">
        <v>11</v>
      </c>
      <c r="B35" s="71"/>
      <c r="C35" s="71"/>
      <c r="D35" s="71"/>
      <c r="E35" s="83"/>
      <c r="F35" s="73"/>
      <c r="G35" s="74"/>
      <c r="H35" s="62"/>
      <c r="I35" s="62"/>
      <c r="J35" s="62"/>
      <c r="L35" s="68" t="s">
        <v>11</v>
      </c>
      <c r="M35" s="71"/>
      <c r="N35" s="71"/>
      <c r="O35" s="71"/>
      <c r="P35" s="83"/>
      <c r="Q35" s="73"/>
      <c r="R35" s="74"/>
      <c r="S35" s="62"/>
      <c r="T35" s="62"/>
      <c r="U35" s="62"/>
      <c r="W35" s="68" t="s">
        <v>11</v>
      </c>
      <c r="X35" s="71"/>
      <c r="Y35" s="71"/>
      <c r="Z35" s="71"/>
      <c r="AA35" s="83"/>
      <c r="AB35" s="73"/>
      <c r="AC35" s="74"/>
      <c r="AD35" s="62"/>
      <c r="AE35" s="62"/>
      <c r="AF35" s="62"/>
      <c r="AH35" s="68" t="s">
        <v>11</v>
      </c>
      <c r="AI35" s="71"/>
      <c r="AJ35" s="71"/>
      <c r="AK35" s="71"/>
      <c r="AL35" s="83"/>
      <c r="AM35" s="73"/>
      <c r="AN35" s="74"/>
      <c r="AO35" s="62"/>
      <c r="AP35" s="62"/>
      <c r="AQ35" s="62"/>
      <c r="AS35" s="68" t="s">
        <v>11</v>
      </c>
      <c r="AT35" s="71"/>
      <c r="AU35" s="71"/>
      <c r="AV35" s="71"/>
      <c r="AW35" s="83"/>
      <c r="AX35" s="73"/>
      <c r="AY35" s="74"/>
      <c r="AZ35" s="62"/>
      <c r="BA35" s="62"/>
      <c r="BB35" s="62"/>
      <c r="BD35" s="68" t="s">
        <v>11</v>
      </c>
      <c r="BE35" s="71"/>
      <c r="BF35" s="71"/>
      <c r="BG35" s="71"/>
      <c r="BH35" s="83"/>
      <c r="BI35" s="73"/>
      <c r="BJ35" s="74"/>
      <c r="BK35" s="62"/>
      <c r="BL35" s="62"/>
      <c r="BM35" s="62"/>
      <c r="BO35" s="68" t="s">
        <v>11</v>
      </c>
      <c r="BP35" s="71"/>
      <c r="BQ35" s="71"/>
      <c r="BR35" s="71"/>
      <c r="BS35" s="83"/>
      <c r="BT35" s="73"/>
      <c r="BU35" s="74"/>
      <c r="BV35" s="62"/>
      <c r="BW35" s="62"/>
      <c r="BX35" s="62"/>
      <c r="BZ35" s="68" t="s">
        <v>11</v>
      </c>
      <c r="CA35" s="71"/>
      <c r="CB35" s="71"/>
      <c r="CC35" s="71"/>
      <c r="CD35" s="83"/>
      <c r="CE35" s="73"/>
      <c r="CF35" s="74"/>
      <c r="CG35" s="62"/>
      <c r="CH35" s="62"/>
      <c r="CI35" s="62"/>
      <c r="CK35" s="68" t="s">
        <v>11</v>
      </c>
      <c r="CL35" s="71"/>
      <c r="CM35" s="71"/>
      <c r="CN35" s="71"/>
      <c r="CO35" s="83"/>
      <c r="CP35" s="73"/>
      <c r="CQ35" s="74"/>
      <c r="CR35" s="62"/>
      <c r="CS35" s="62"/>
      <c r="CT35" s="62"/>
      <c r="CV35" s="68" t="s">
        <v>11</v>
      </c>
      <c r="CW35" s="71"/>
      <c r="CX35" s="71"/>
      <c r="CY35" s="71"/>
      <c r="CZ35" s="83"/>
      <c r="DA35" s="73"/>
      <c r="DB35" s="74"/>
      <c r="DC35" s="62"/>
      <c r="DD35" s="62"/>
      <c r="DE35" s="62"/>
      <c r="DG35" s="68" t="s">
        <v>11</v>
      </c>
      <c r="DH35" s="71"/>
      <c r="DI35" s="71"/>
      <c r="DJ35" s="71"/>
      <c r="DK35" s="83"/>
      <c r="DL35" s="73"/>
      <c r="DM35" s="74"/>
      <c r="DN35" s="62"/>
      <c r="DO35" s="62"/>
      <c r="DP35" s="62"/>
    </row>
    <row r="36" spans="1:120" ht="15.75" thickBot="1">
      <c r="A36" s="62" t="s">
        <v>120</v>
      </c>
      <c r="B36" s="64"/>
      <c r="C36" s="64"/>
      <c r="D36" s="64"/>
      <c r="E36" s="81">
        <f>'P&amp;L'!E53</f>
        <v>24000</v>
      </c>
      <c r="F36" s="73"/>
      <c r="G36" s="77">
        <f>E36/E14</f>
        <v>0.12</v>
      </c>
      <c r="H36" s="62"/>
      <c r="I36" s="62"/>
      <c r="J36" s="62"/>
      <c r="L36" s="62" t="s">
        <v>120</v>
      </c>
      <c r="M36" s="64"/>
      <c r="N36" s="64"/>
      <c r="O36" s="64"/>
      <c r="P36" s="81">
        <f>'Years 2 to 5'!I52</f>
        <v>54600</v>
      </c>
      <c r="Q36" s="73"/>
      <c r="R36" s="77">
        <f>P36/P14</f>
        <v>0.26</v>
      </c>
      <c r="S36" s="62"/>
      <c r="T36" s="62"/>
      <c r="U36" s="62"/>
      <c r="W36" s="62" t="s">
        <v>120</v>
      </c>
      <c r="X36" s="64"/>
      <c r="Y36" s="64"/>
      <c r="Z36" s="64"/>
      <c r="AA36" s="81">
        <f>'Years 2 to 5'!L52</f>
        <v>57330</v>
      </c>
      <c r="AB36" s="73"/>
      <c r="AC36" s="77">
        <f>AA36/AA14</f>
        <v>0.26</v>
      </c>
      <c r="AD36" s="62"/>
      <c r="AE36" s="62"/>
      <c r="AF36" s="62"/>
      <c r="AH36" s="62" t="s">
        <v>120</v>
      </c>
      <c r="AI36" s="64"/>
      <c r="AJ36" s="64"/>
      <c r="AK36" s="64"/>
      <c r="AL36" s="81">
        <f>'Years 2 to 5'!O52</f>
        <v>60196.5</v>
      </c>
      <c r="AM36" s="73"/>
      <c r="AN36" s="77">
        <f>AL36/AL14</f>
        <v>0.26</v>
      </c>
      <c r="AO36" s="62"/>
      <c r="AP36" s="62"/>
      <c r="AQ36" s="62"/>
      <c r="AS36" s="62" t="s">
        <v>120</v>
      </c>
      <c r="AT36" s="64"/>
      <c r="AU36" s="64"/>
      <c r="AV36" s="64"/>
      <c r="AW36" s="81">
        <f>'Years 2 to 5'!R52</f>
        <v>63206.324999999968</v>
      </c>
      <c r="AX36" s="73"/>
      <c r="AY36" s="77">
        <f>AW36/AW14</f>
        <v>0.25999999999999984</v>
      </c>
      <c r="AZ36" s="62"/>
      <c r="BA36" s="62"/>
      <c r="BB36" s="62"/>
      <c r="BD36" s="62" t="s">
        <v>120</v>
      </c>
      <c r="BE36" s="64"/>
      <c r="BF36" s="64"/>
      <c r="BG36" s="64"/>
      <c r="BH36" s="81">
        <f>Sensitivity!I49</f>
        <v>54800.000000000007</v>
      </c>
      <c r="BI36" s="73"/>
      <c r="BJ36" s="77">
        <f>BH36/BH14</f>
        <v>0.24909090909090909</v>
      </c>
      <c r="BK36" s="62"/>
      <c r="BL36" s="62"/>
      <c r="BM36" s="62"/>
      <c r="BO36" s="62" t="s">
        <v>120</v>
      </c>
      <c r="BP36" s="64"/>
      <c r="BQ36" s="64"/>
      <c r="BR36" s="64"/>
      <c r="BS36" s="81">
        <f>Sensitivity!L49</f>
        <v>49200</v>
      </c>
      <c r="BT36" s="73"/>
      <c r="BU36" s="77">
        <f>BS36/BS14</f>
        <v>0.27333333333333332</v>
      </c>
      <c r="BV36" s="62"/>
      <c r="BW36" s="62"/>
      <c r="BX36" s="62"/>
      <c r="BZ36" s="62" t="s">
        <v>120</v>
      </c>
      <c r="CA36" s="64"/>
      <c r="CB36" s="64"/>
      <c r="CC36" s="64"/>
      <c r="CD36" s="81">
        <f>Sensitivity!O49</f>
        <v>52000</v>
      </c>
      <c r="CE36" s="73"/>
      <c r="CF36" s="77">
        <f>CD36/CD14</f>
        <v>0.26</v>
      </c>
      <c r="CG36" s="62"/>
      <c r="CH36" s="62"/>
      <c r="CI36" s="62"/>
      <c r="CK36" s="62" t="s">
        <v>120</v>
      </c>
      <c r="CL36" s="64"/>
      <c r="CM36" s="64"/>
      <c r="CN36" s="64"/>
      <c r="CO36" s="81">
        <f>Sensitivity!R49</f>
        <v>52000</v>
      </c>
      <c r="CP36" s="73"/>
      <c r="CQ36" s="77">
        <f>CO36/CO14</f>
        <v>0.26</v>
      </c>
      <c r="CR36" s="62"/>
      <c r="CS36" s="62"/>
      <c r="CT36" s="62"/>
      <c r="CV36" s="62" t="s">
        <v>120</v>
      </c>
      <c r="CW36" s="64"/>
      <c r="CX36" s="64"/>
      <c r="CY36" s="64"/>
      <c r="CZ36" s="81">
        <f>Sensitivity!U49</f>
        <v>54400</v>
      </c>
      <c r="DA36" s="73"/>
      <c r="DB36" s="77">
        <f>CZ36/CZ14</f>
        <v>0.27200000000000002</v>
      </c>
      <c r="DC36" s="62"/>
      <c r="DD36" s="62"/>
      <c r="DE36" s="62"/>
      <c r="DG36" s="62" t="s">
        <v>120</v>
      </c>
      <c r="DH36" s="64"/>
      <c r="DI36" s="64"/>
      <c r="DJ36" s="64"/>
      <c r="DK36" s="81">
        <f>Sensitivity!X49</f>
        <v>49600</v>
      </c>
      <c r="DL36" s="73"/>
      <c r="DM36" s="77">
        <f>DK36/DK14</f>
        <v>0.248</v>
      </c>
      <c r="DN36" s="62"/>
      <c r="DO36" s="62"/>
      <c r="DP36" s="62"/>
    </row>
    <row r="37" spans="1:120" ht="15.75" thickTop="1">
      <c r="A37" s="62"/>
      <c r="B37" s="64"/>
      <c r="C37" s="64"/>
      <c r="D37" s="64"/>
      <c r="E37" s="76"/>
      <c r="F37" s="62"/>
      <c r="G37" s="69"/>
      <c r="H37" s="62"/>
      <c r="I37" s="62"/>
      <c r="J37" s="62"/>
      <c r="L37" s="62"/>
      <c r="M37" s="64"/>
      <c r="N37" s="64"/>
      <c r="O37" s="64"/>
      <c r="P37" s="76"/>
      <c r="Q37" s="62"/>
      <c r="R37" s="69"/>
      <c r="S37" s="62"/>
      <c r="T37" s="62"/>
      <c r="U37" s="62"/>
      <c r="W37" s="62"/>
      <c r="X37" s="64"/>
      <c r="Y37" s="64"/>
      <c r="Z37" s="64"/>
      <c r="AA37" s="76"/>
      <c r="AB37" s="62"/>
      <c r="AC37" s="69"/>
      <c r="AD37" s="62"/>
      <c r="AE37" s="62"/>
      <c r="AF37" s="62"/>
      <c r="AH37" s="62"/>
      <c r="AI37" s="64"/>
      <c r="AJ37" s="64"/>
      <c r="AK37" s="64"/>
      <c r="AL37" s="76"/>
      <c r="AM37" s="62"/>
      <c r="AN37" s="69"/>
      <c r="AO37" s="62"/>
      <c r="AP37" s="62"/>
      <c r="AQ37" s="62"/>
      <c r="AS37" s="62"/>
      <c r="AT37" s="64"/>
      <c r="AU37" s="64"/>
      <c r="AV37" s="64"/>
      <c r="AW37" s="76"/>
      <c r="AX37" s="62"/>
      <c r="AY37" s="69"/>
      <c r="AZ37" s="62"/>
      <c r="BA37" s="62"/>
      <c r="BB37" s="62"/>
      <c r="BD37" s="62"/>
      <c r="BE37" s="64"/>
      <c r="BF37" s="64"/>
      <c r="BG37" s="64"/>
      <c r="BH37" s="76"/>
      <c r="BI37" s="62"/>
      <c r="BJ37" s="69"/>
      <c r="BK37" s="62"/>
      <c r="BL37" s="62"/>
      <c r="BM37" s="62"/>
      <c r="BO37" s="62"/>
      <c r="BP37" s="64"/>
      <c r="BQ37" s="64"/>
      <c r="BR37" s="64"/>
      <c r="BS37" s="76"/>
      <c r="BT37" s="62"/>
      <c r="BU37" s="69"/>
      <c r="BV37" s="62"/>
      <c r="BW37" s="62"/>
      <c r="BX37" s="62"/>
      <c r="BZ37" s="62"/>
      <c r="CA37" s="64"/>
      <c r="CB37" s="64"/>
      <c r="CC37" s="64"/>
      <c r="CD37" s="76"/>
      <c r="CE37" s="62"/>
      <c r="CF37" s="69"/>
      <c r="CG37" s="62"/>
      <c r="CH37" s="62"/>
      <c r="CI37" s="62"/>
      <c r="CK37" s="62"/>
      <c r="CL37" s="64"/>
      <c r="CM37" s="64"/>
      <c r="CN37" s="64"/>
      <c r="CO37" s="76"/>
      <c r="CP37" s="62"/>
      <c r="CQ37" s="69"/>
      <c r="CR37" s="62"/>
      <c r="CS37" s="62"/>
      <c r="CT37" s="62"/>
      <c r="CV37" s="62"/>
      <c r="CW37" s="64"/>
      <c r="CX37" s="64"/>
      <c r="CY37" s="64"/>
      <c r="CZ37" s="76"/>
      <c r="DA37" s="62"/>
      <c r="DB37" s="69"/>
      <c r="DC37" s="62"/>
      <c r="DD37" s="62"/>
      <c r="DE37" s="62"/>
      <c r="DG37" s="62"/>
      <c r="DH37" s="64"/>
      <c r="DI37" s="64"/>
      <c r="DJ37" s="64"/>
      <c r="DK37" s="76"/>
      <c r="DL37" s="62"/>
      <c r="DM37" s="69"/>
      <c r="DN37" s="62"/>
      <c r="DO37" s="62"/>
      <c r="DP37" s="62"/>
    </row>
    <row r="38" spans="1:120" ht="15.75" thickBot="1">
      <c r="A38" s="84" t="s">
        <v>124</v>
      </c>
      <c r="B38" s="71"/>
      <c r="C38" s="71"/>
      <c r="D38" s="71"/>
      <c r="E38" s="72">
        <f>E28+E31-E36</f>
        <v>76000</v>
      </c>
      <c r="F38" s="77"/>
      <c r="G38" s="77">
        <f>E38/E14</f>
        <v>0.38</v>
      </c>
      <c r="H38" s="62"/>
      <c r="I38" s="62"/>
      <c r="J38" s="62"/>
      <c r="L38" s="84" t="s">
        <v>124</v>
      </c>
      <c r="M38" s="71"/>
      <c r="N38" s="71"/>
      <c r="O38" s="71"/>
      <c r="P38" s="72">
        <f>P28+P31-P36</f>
        <v>52500</v>
      </c>
      <c r="Q38" s="77"/>
      <c r="R38" s="77">
        <f>P38/P14</f>
        <v>0.25</v>
      </c>
      <c r="S38" s="62"/>
      <c r="T38" s="62"/>
      <c r="U38" s="62"/>
      <c r="W38" s="84" t="s">
        <v>124</v>
      </c>
      <c r="X38" s="71"/>
      <c r="Y38" s="71"/>
      <c r="Z38" s="71"/>
      <c r="AA38" s="72">
        <f>AA28+AA31-AA36</f>
        <v>57330</v>
      </c>
      <c r="AB38" s="77"/>
      <c r="AC38" s="77">
        <f>AA38/AA14</f>
        <v>0.26</v>
      </c>
      <c r="AD38" s="62"/>
      <c r="AE38" s="62"/>
      <c r="AF38" s="62"/>
      <c r="AH38" s="84" t="s">
        <v>124</v>
      </c>
      <c r="AI38" s="71"/>
      <c r="AJ38" s="71"/>
      <c r="AK38" s="71"/>
      <c r="AL38" s="72">
        <f>AL28+AL31-AL36</f>
        <v>62511.75</v>
      </c>
      <c r="AM38" s="77"/>
      <c r="AN38" s="77">
        <f>AL38/AL14</f>
        <v>0.27</v>
      </c>
      <c r="AO38" s="62"/>
      <c r="AP38" s="62"/>
      <c r="AQ38" s="62"/>
      <c r="AS38" s="84" t="s">
        <v>124</v>
      </c>
      <c r="AT38" s="71"/>
      <c r="AU38" s="71"/>
      <c r="AV38" s="71"/>
      <c r="AW38" s="72">
        <f>AW28+AW31-AW36</f>
        <v>68068.350000000049</v>
      </c>
      <c r="AX38" s="77"/>
      <c r="AY38" s="77">
        <f>AW38/AW14</f>
        <v>0.28000000000000019</v>
      </c>
      <c r="AZ38" s="62"/>
      <c r="BA38" s="62"/>
      <c r="BB38" s="62"/>
      <c r="BD38" s="84" t="s">
        <v>124</v>
      </c>
      <c r="BE38" s="71"/>
      <c r="BF38" s="71"/>
      <c r="BG38" s="71"/>
      <c r="BH38" s="72">
        <f>BH28+BH31-BH36</f>
        <v>55200.000000000007</v>
      </c>
      <c r="BI38" s="77"/>
      <c r="BJ38" s="77">
        <f>BH38/BH14</f>
        <v>0.25090909090909091</v>
      </c>
      <c r="BK38" s="62"/>
      <c r="BL38" s="62"/>
      <c r="BM38" s="62"/>
      <c r="BO38" s="84" t="s">
        <v>124</v>
      </c>
      <c r="BP38" s="71"/>
      <c r="BQ38" s="71"/>
      <c r="BR38" s="71"/>
      <c r="BS38" s="72">
        <f>BS28+BS31-BS36</f>
        <v>40800</v>
      </c>
      <c r="BT38" s="77"/>
      <c r="BU38" s="77">
        <f>BS38/BS14</f>
        <v>0.22666666666666666</v>
      </c>
      <c r="BV38" s="62"/>
      <c r="BW38" s="62"/>
      <c r="BX38" s="62"/>
      <c r="BZ38" s="84" t="s">
        <v>124</v>
      </c>
      <c r="CA38" s="71"/>
      <c r="CB38" s="71"/>
      <c r="CC38" s="71"/>
      <c r="CD38" s="72">
        <f>CD28+CD31-CD36</f>
        <v>52000</v>
      </c>
      <c r="CE38" s="77"/>
      <c r="CF38" s="77">
        <f>CD38/CD14</f>
        <v>0.26</v>
      </c>
      <c r="CG38" s="62"/>
      <c r="CH38" s="62"/>
      <c r="CI38" s="62"/>
      <c r="CK38" s="84" t="s">
        <v>124</v>
      </c>
      <c r="CL38" s="71"/>
      <c r="CM38" s="71"/>
      <c r="CN38" s="71"/>
      <c r="CO38" s="72">
        <f>CO28+CO31-CO36</f>
        <v>44000</v>
      </c>
      <c r="CP38" s="77"/>
      <c r="CQ38" s="77">
        <f>CO38/CO14</f>
        <v>0.22</v>
      </c>
      <c r="CR38" s="62"/>
      <c r="CS38" s="62"/>
      <c r="CT38" s="62"/>
      <c r="CV38" s="84" t="s">
        <v>124</v>
      </c>
      <c r="CW38" s="71"/>
      <c r="CX38" s="71"/>
      <c r="CY38" s="71"/>
      <c r="CZ38" s="72">
        <f>CZ28+CZ31-CZ36</f>
        <v>45600</v>
      </c>
      <c r="DA38" s="77"/>
      <c r="DB38" s="77">
        <f>CZ38/CZ14</f>
        <v>0.22800000000000001</v>
      </c>
      <c r="DC38" s="62"/>
      <c r="DD38" s="62"/>
      <c r="DE38" s="62"/>
      <c r="DG38" s="84" t="s">
        <v>124</v>
      </c>
      <c r="DH38" s="71"/>
      <c r="DI38" s="71"/>
      <c r="DJ38" s="71"/>
      <c r="DK38" s="72">
        <f>DK28+DK31-DK36</f>
        <v>50400</v>
      </c>
      <c r="DL38" s="77"/>
      <c r="DM38" s="77">
        <f>DK38/DK14</f>
        <v>0.252</v>
      </c>
      <c r="DN38" s="62"/>
      <c r="DO38" s="62"/>
      <c r="DP38" s="62"/>
    </row>
    <row r="39" spans="1:120" ht="15.75" thickTop="1">
      <c r="A39" s="62"/>
      <c r="B39" s="64"/>
      <c r="C39" s="64"/>
      <c r="D39" s="64"/>
      <c r="E39" s="76"/>
      <c r="F39" s="62"/>
      <c r="G39" s="69"/>
      <c r="H39" s="62"/>
      <c r="I39" s="62"/>
      <c r="J39" s="62"/>
      <c r="L39" s="62"/>
      <c r="M39" s="64"/>
      <c r="N39" s="64"/>
      <c r="O39" s="64"/>
      <c r="P39" s="76"/>
      <c r="Q39" s="62"/>
      <c r="R39" s="69"/>
      <c r="S39" s="62"/>
      <c r="T39" s="62"/>
      <c r="U39" s="62"/>
      <c r="W39" s="62"/>
      <c r="X39" s="64"/>
      <c r="Y39" s="64"/>
      <c r="Z39" s="64"/>
      <c r="AA39" s="76"/>
      <c r="AB39" s="62"/>
      <c r="AC39" s="69"/>
      <c r="AD39" s="62"/>
      <c r="AE39" s="62"/>
      <c r="AF39" s="62"/>
      <c r="AH39" s="62"/>
      <c r="AI39" s="64"/>
      <c r="AJ39" s="64"/>
      <c r="AK39" s="64"/>
      <c r="AL39" s="76"/>
      <c r="AM39" s="62"/>
      <c r="AN39" s="69"/>
      <c r="AO39" s="62"/>
      <c r="AP39" s="62"/>
      <c r="AQ39" s="62"/>
      <c r="AS39" s="62"/>
      <c r="AT39" s="64"/>
      <c r="AU39" s="64"/>
      <c r="AV39" s="64"/>
      <c r="AW39" s="76"/>
      <c r="AX39" s="62"/>
      <c r="AY39" s="69"/>
      <c r="AZ39" s="62"/>
      <c r="BA39" s="62"/>
      <c r="BB39" s="62"/>
      <c r="BD39" s="62"/>
      <c r="BE39" s="64"/>
      <c r="BF39" s="64"/>
      <c r="BG39" s="64"/>
      <c r="BH39" s="76"/>
      <c r="BI39" s="62"/>
      <c r="BJ39" s="69"/>
      <c r="BK39" s="62"/>
      <c r="BL39" s="62"/>
      <c r="BM39" s="62"/>
      <c r="BO39" s="62"/>
      <c r="BP39" s="64"/>
      <c r="BQ39" s="64"/>
      <c r="BR39" s="64"/>
      <c r="BS39" s="76"/>
      <c r="BT39" s="62"/>
      <c r="BU39" s="69"/>
      <c r="BV39" s="62"/>
      <c r="BW39" s="62"/>
      <c r="BX39" s="62"/>
      <c r="BZ39" s="62"/>
      <c r="CA39" s="64"/>
      <c r="CB39" s="64"/>
      <c r="CC39" s="64"/>
      <c r="CD39" s="76"/>
      <c r="CE39" s="62"/>
      <c r="CF39" s="69"/>
      <c r="CG39" s="62"/>
      <c r="CH39" s="62"/>
      <c r="CI39" s="62"/>
      <c r="CK39" s="62"/>
      <c r="CL39" s="64"/>
      <c r="CM39" s="64"/>
      <c r="CN39" s="64"/>
      <c r="CO39" s="76"/>
      <c r="CP39" s="62"/>
      <c r="CQ39" s="69"/>
      <c r="CR39" s="62"/>
      <c r="CS39" s="62"/>
      <c r="CT39" s="62"/>
      <c r="CV39" s="62"/>
      <c r="CW39" s="64"/>
      <c r="CX39" s="64"/>
      <c r="CY39" s="64"/>
      <c r="CZ39" s="76"/>
      <c r="DA39" s="62"/>
      <c r="DB39" s="69"/>
      <c r="DC39" s="62"/>
      <c r="DD39" s="62"/>
      <c r="DE39" s="62"/>
      <c r="DG39" s="62"/>
      <c r="DH39" s="64"/>
      <c r="DI39" s="64"/>
      <c r="DJ39" s="64"/>
      <c r="DK39" s="76"/>
      <c r="DL39" s="62"/>
      <c r="DM39" s="69"/>
      <c r="DN39" s="62"/>
      <c r="DO39" s="62"/>
      <c r="DP39" s="62"/>
    </row>
    <row r="40" spans="1:120">
      <c r="A40" s="62"/>
      <c r="B40" s="64"/>
      <c r="C40" s="64"/>
      <c r="D40" s="64"/>
      <c r="E40" s="76"/>
      <c r="F40" s="62"/>
      <c r="G40" s="69"/>
      <c r="H40" s="62"/>
      <c r="I40" s="62"/>
      <c r="J40" s="62"/>
      <c r="L40" s="62"/>
      <c r="M40" s="64"/>
      <c r="N40" s="64"/>
      <c r="O40" s="64"/>
      <c r="P40" s="76"/>
      <c r="Q40" s="62"/>
      <c r="R40" s="69"/>
      <c r="S40" s="62"/>
      <c r="T40" s="62"/>
      <c r="U40" s="62"/>
      <c r="W40" s="62"/>
      <c r="X40" s="64"/>
      <c r="Y40" s="64"/>
      <c r="Z40" s="64"/>
      <c r="AA40" s="76"/>
      <c r="AB40" s="62"/>
      <c r="AC40" s="69"/>
      <c r="AD40" s="62"/>
      <c r="AE40" s="62"/>
      <c r="AF40" s="62"/>
      <c r="AH40" s="62"/>
      <c r="AI40" s="64"/>
      <c r="AJ40" s="64"/>
      <c r="AK40" s="64"/>
      <c r="AL40" s="76"/>
      <c r="AM40" s="62"/>
      <c r="AN40" s="69"/>
      <c r="AO40" s="62"/>
      <c r="AP40" s="62"/>
      <c r="AQ40" s="62"/>
      <c r="AS40" s="62"/>
      <c r="AT40" s="64"/>
      <c r="AU40" s="64"/>
      <c r="AV40" s="64"/>
      <c r="AW40" s="76"/>
      <c r="AX40" s="62"/>
      <c r="AY40" s="69"/>
      <c r="AZ40" s="62"/>
      <c r="BA40" s="62"/>
      <c r="BB40" s="62"/>
      <c r="BD40" s="62"/>
      <c r="BE40" s="64"/>
      <c r="BF40" s="64"/>
      <c r="BG40" s="64"/>
      <c r="BH40" s="76"/>
      <c r="BI40" s="62"/>
      <c r="BJ40" s="69"/>
      <c r="BK40" s="62"/>
      <c r="BL40" s="62"/>
      <c r="BM40" s="62"/>
      <c r="BO40" s="62"/>
      <c r="BP40" s="64"/>
      <c r="BQ40" s="64"/>
      <c r="BR40" s="64"/>
      <c r="BS40" s="76"/>
      <c r="BT40" s="62"/>
      <c r="BU40" s="69"/>
      <c r="BV40" s="62"/>
      <c r="BW40" s="62"/>
      <c r="BX40" s="62"/>
      <c r="BZ40" s="62"/>
      <c r="CA40" s="64"/>
      <c r="CB40" s="64"/>
      <c r="CC40" s="64"/>
      <c r="CD40" s="76"/>
      <c r="CE40" s="62"/>
      <c r="CF40" s="69"/>
      <c r="CG40" s="62"/>
      <c r="CH40" s="62"/>
      <c r="CI40" s="62"/>
      <c r="CK40" s="62"/>
      <c r="CL40" s="64"/>
      <c r="CM40" s="64"/>
      <c r="CN40" s="64"/>
      <c r="CO40" s="76"/>
      <c r="CP40" s="62"/>
      <c r="CQ40" s="69"/>
      <c r="CR40" s="62"/>
      <c r="CS40" s="62"/>
      <c r="CT40" s="62"/>
      <c r="CV40" s="62"/>
      <c r="CW40" s="64"/>
      <c r="CX40" s="64"/>
      <c r="CY40" s="64"/>
      <c r="CZ40" s="76"/>
      <c r="DA40" s="62"/>
      <c r="DB40" s="69"/>
      <c r="DC40" s="62"/>
      <c r="DD40" s="62"/>
      <c r="DE40" s="62"/>
      <c r="DG40" s="62"/>
      <c r="DH40" s="64"/>
      <c r="DI40" s="64"/>
      <c r="DJ40" s="64"/>
      <c r="DK40" s="76"/>
      <c r="DL40" s="62"/>
      <c r="DM40" s="69"/>
      <c r="DN40" s="62"/>
      <c r="DO40" s="62"/>
      <c r="DP40" s="62"/>
    </row>
    <row r="41" spans="1:120">
      <c r="A41" s="62"/>
      <c r="B41" s="64"/>
      <c r="C41" s="64"/>
      <c r="D41" s="64"/>
      <c r="E41" s="76"/>
      <c r="F41" s="62"/>
      <c r="G41" s="69"/>
      <c r="H41" s="62"/>
      <c r="I41" s="62"/>
      <c r="J41" s="62"/>
      <c r="L41" s="62"/>
      <c r="M41" s="64"/>
      <c r="N41" s="64"/>
      <c r="O41" s="64"/>
      <c r="P41" s="76"/>
      <c r="Q41" s="62"/>
      <c r="R41" s="69"/>
      <c r="S41" s="62"/>
      <c r="T41" s="62"/>
      <c r="U41" s="62"/>
      <c r="W41" s="62"/>
      <c r="X41" s="64"/>
      <c r="Y41" s="64"/>
      <c r="Z41" s="64"/>
      <c r="AA41" s="76"/>
      <c r="AB41" s="62"/>
      <c r="AC41" s="69"/>
      <c r="AD41" s="62"/>
      <c r="AE41" s="62"/>
      <c r="AF41" s="62"/>
      <c r="AH41" s="62"/>
      <c r="AI41" s="64"/>
      <c r="AJ41" s="64"/>
      <c r="AK41" s="64"/>
      <c r="AL41" s="76"/>
      <c r="AM41" s="62"/>
      <c r="AN41" s="69"/>
      <c r="AO41" s="62"/>
      <c r="AP41" s="62"/>
      <c r="AQ41" s="62"/>
      <c r="AS41" s="62"/>
      <c r="AT41" s="64"/>
      <c r="AU41" s="64"/>
      <c r="AV41" s="64"/>
      <c r="AW41" s="76"/>
      <c r="AX41" s="62"/>
      <c r="AY41" s="69"/>
      <c r="AZ41" s="62"/>
      <c r="BA41" s="62"/>
      <c r="BB41" s="62"/>
      <c r="BD41" s="62"/>
      <c r="BE41" s="64"/>
      <c r="BF41" s="64"/>
      <c r="BG41" s="64"/>
      <c r="BH41" s="76"/>
      <c r="BI41" s="62"/>
      <c r="BJ41" s="69"/>
      <c r="BK41" s="62"/>
      <c r="BL41" s="62"/>
      <c r="BM41" s="62"/>
      <c r="BO41" s="62"/>
      <c r="BP41" s="64"/>
      <c r="BQ41" s="64"/>
      <c r="BR41" s="64"/>
      <c r="BS41" s="76"/>
      <c r="BT41" s="62"/>
      <c r="BU41" s="69"/>
      <c r="BV41" s="62"/>
      <c r="BW41" s="62"/>
      <c r="BX41" s="62"/>
      <c r="BZ41" s="62"/>
      <c r="CA41" s="64"/>
      <c r="CB41" s="64"/>
      <c r="CC41" s="64"/>
      <c r="CD41" s="76"/>
      <c r="CE41" s="62"/>
      <c r="CF41" s="69"/>
      <c r="CG41" s="62"/>
      <c r="CH41" s="62"/>
      <c r="CI41" s="62"/>
      <c r="CK41" s="62"/>
      <c r="CL41" s="64"/>
      <c r="CM41" s="64"/>
      <c r="CN41" s="64"/>
      <c r="CO41" s="76"/>
      <c r="CP41" s="62"/>
      <c r="CQ41" s="69"/>
      <c r="CR41" s="62"/>
      <c r="CS41" s="62"/>
      <c r="CT41" s="62"/>
      <c r="CV41" s="62"/>
      <c r="CW41" s="64"/>
      <c r="CX41" s="64"/>
      <c r="CY41" s="64"/>
      <c r="CZ41" s="76"/>
      <c r="DA41" s="62"/>
      <c r="DB41" s="69"/>
      <c r="DC41" s="62"/>
      <c r="DD41" s="62"/>
      <c r="DE41" s="62"/>
      <c r="DG41" s="62"/>
      <c r="DH41" s="64"/>
      <c r="DI41" s="64"/>
      <c r="DJ41" s="64"/>
      <c r="DK41" s="76"/>
      <c r="DL41" s="62"/>
      <c r="DM41" s="69"/>
      <c r="DN41" s="62"/>
      <c r="DO41" s="62"/>
      <c r="DP41" s="62"/>
    </row>
    <row r="42" spans="1:120">
      <c r="A42" s="73"/>
      <c r="B42" s="71"/>
      <c r="C42" s="71"/>
      <c r="D42" s="71"/>
      <c r="E42" s="73"/>
      <c r="F42" s="73"/>
      <c r="G42" s="74"/>
      <c r="H42" s="73"/>
      <c r="I42" s="73"/>
      <c r="J42" s="73"/>
      <c r="L42" s="73"/>
      <c r="M42" s="71"/>
      <c r="N42" s="71"/>
      <c r="O42" s="71"/>
      <c r="P42" s="73"/>
      <c r="Q42" s="73"/>
      <c r="R42" s="74"/>
      <c r="S42" s="73"/>
      <c r="T42" s="73"/>
      <c r="U42" s="73"/>
      <c r="W42" s="73"/>
      <c r="X42" s="71"/>
      <c r="Y42" s="71"/>
      <c r="Z42" s="71"/>
      <c r="AA42" s="73"/>
      <c r="AB42" s="73"/>
      <c r="AC42" s="74"/>
      <c r="AD42" s="73"/>
      <c r="AE42" s="73"/>
      <c r="AF42" s="73"/>
      <c r="AH42" s="73"/>
      <c r="AI42" s="71"/>
      <c r="AJ42" s="71"/>
      <c r="AK42" s="71"/>
      <c r="AL42" s="73"/>
      <c r="AM42" s="73"/>
      <c r="AN42" s="74"/>
      <c r="AO42" s="73"/>
      <c r="AP42" s="73"/>
      <c r="AQ42" s="73"/>
      <c r="AS42" s="73"/>
      <c r="AT42" s="71"/>
      <c r="AU42" s="71"/>
      <c r="AV42" s="71"/>
      <c r="AW42" s="73"/>
      <c r="AX42" s="73"/>
      <c r="AY42" s="74"/>
      <c r="AZ42" s="73"/>
      <c r="BA42" s="73"/>
      <c r="BB42" s="73"/>
      <c r="BD42" s="73"/>
      <c r="BE42" s="71"/>
      <c r="BF42" s="71"/>
      <c r="BG42" s="71"/>
      <c r="BH42" s="73"/>
      <c r="BI42" s="73"/>
      <c r="BJ42" s="74"/>
      <c r="BK42" s="73"/>
      <c r="BL42" s="73"/>
      <c r="BM42" s="73"/>
      <c r="BO42" s="73"/>
      <c r="BP42" s="71"/>
      <c r="BQ42" s="71"/>
      <c r="BR42" s="71"/>
      <c r="BS42" s="73"/>
      <c r="BT42" s="73"/>
      <c r="BU42" s="74"/>
      <c r="BV42" s="73"/>
      <c r="BW42" s="73"/>
      <c r="BX42" s="73"/>
      <c r="BZ42" s="73"/>
      <c r="CA42" s="71"/>
      <c r="CB42" s="71"/>
      <c r="CC42" s="71"/>
      <c r="CD42" s="73"/>
      <c r="CE42" s="73"/>
      <c r="CF42" s="74"/>
      <c r="CG42" s="73"/>
      <c r="CH42" s="73"/>
      <c r="CI42" s="73"/>
      <c r="CK42" s="73"/>
      <c r="CL42" s="71"/>
      <c r="CM42" s="71"/>
      <c r="CN42" s="71"/>
      <c r="CO42" s="73"/>
      <c r="CP42" s="73"/>
      <c r="CQ42" s="74"/>
      <c r="CR42" s="73"/>
      <c r="CS42" s="73"/>
      <c r="CT42" s="73"/>
      <c r="CV42" s="73"/>
      <c r="CW42" s="71"/>
      <c r="CX42" s="71"/>
      <c r="CY42" s="71"/>
      <c r="CZ42" s="73"/>
      <c r="DA42" s="73"/>
      <c r="DB42" s="74"/>
      <c r="DC42" s="73"/>
      <c r="DD42" s="73"/>
      <c r="DE42" s="73"/>
      <c r="DG42" s="73"/>
      <c r="DH42" s="71"/>
      <c r="DI42" s="71"/>
      <c r="DJ42" s="71"/>
      <c r="DK42" s="73"/>
      <c r="DL42" s="73"/>
      <c r="DM42" s="74"/>
      <c r="DN42" s="73"/>
      <c r="DO42" s="73"/>
      <c r="DP42" s="73"/>
    </row>
    <row r="43" spans="1:120" ht="18.75">
      <c r="A43" s="62"/>
      <c r="B43" s="64"/>
      <c r="C43" s="64"/>
      <c r="D43" s="116" t="s">
        <v>125</v>
      </c>
      <c r="E43" s="117"/>
      <c r="F43" s="117"/>
      <c r="G43" s="117"/>
      <c r="H43" s="85">
        <f>+G62*1.2</f>
        <v>1107.6923065846156</v>
      </c>
      <c r="I43" s="86"/>
      <c r="J43" s="86"/>
      <c r="L43" s="62"/>
      <c r="M43" s="64"/>
      <c r="N43" s="64"/>
      <c r="O43" s="116" t="s">
        <v>125</v>
      </c>
      <c r="P43" s="117"/>
      <c r="Q43" s="117"/>
      <c r="R43" s="117"/>
      <c r="S43" s="85">
        <f>+R62*1.2</f>
        <v>2470.5882330334493</v>
      </c>
      <c r="T43" s="86"/>
      <c r="U43" s="86"/>
      <c r="W43" s="62"/>
      <c r="X43" s="64"/>
      <c r="Y43" s="64"/>
      <c r="Z43" s="116" t="s">
        <v>125</v>
      </c>
      <c r="AA43" s="117"/>
      <c r="AB43" s="117"/>
      <c r="AC43" s="117"/>
      <c r="AD43" s="85">
        <f>+AC62*1.2</f>
        <v>2544.2307671005924</v>
      </c>
      <c r="AE43" s="86"/>
      <c r="AF43" s="86"/>
      <c r="AH43" s="62"/>
      <c r="AI43" s="64"/>
      <c r="AJ43" s="64"/>
      <c r="AK43" s="116" t="s">
        <v>125</v>
      </c>
      <c r="AL43" s="117"/>
      <c r="AM43" s="117"/>
      <c r="AN43" s="117"/>
      <c r="AO43" s="85">
        <f>+AN62*1.2</f>
        <v>2621.037733841225</v>
      </c>
      <c r="AP43" s="86"/>
      <c r="AQ43" s="86"/>
      <c r="AS43" s="62"/>
      <c r="AT43" s="64"/>
      <c r="AU43" s="64"/>
      <c r="AV43" s="116" t="s">
        <v>125</v>
      </c>
      <c r="AW43" s="117"/>
      <c r="AX43" s="117"/>
      <c r="AY43" s="117"/>
      <c r="AZ43" s="85">
        <f>+AY62*1.2</f>
        <v>2701.1249981069941</v>
      </c>
      <c r="BA43" s="86"/>
      <c r="BB43" s="86"/>
      <c r="BD43" s="62"/>
      <c r="BE43" s="64"/>
      <c r="BF43" s="64"/>
      <c r="BG43" s="116" t="s">
        <v>125</v>
      </c>
      <c r="BH43" s="117"/>
      <c r="BI43" s="117"/>
      <c r="BJ43" s="117"/>
      <c r="BK43" s="85">
        <f>+BJ62*1.2</f>
        <v>2529.2307669314691</v>
      </c>
      <c r="BL43" s="86"/>
      <c r="BM43" s="86"/>
      <c r="BO43" s="62"/>
      <c r="BP43" s="64"/>
      <c r="BQ43" s="64"/>
      <c r="BR43" s="116" t="s">
        <v>125</v>
      </c>
      <c r="BS43" s="117"/>
      <c r="BT43" s="117"/>
      <c r="BU43" s="117"/>
      <c r="BV43" s="85">
        <f>+BU62*1.2</f>
        <v>2270.7692282461539</v>
      </c>
      <c r="BW43" s="86"/>
      <c r="BX43" s="86"/>
      <c r="BZ43" s="62"/>
      <c r="CA43" s="64"/>
      <c r="CB43" s="64"/>
      <c r="CC43" s="116" t="s">
        <v>125</v>
      </c>
      <c r="CD43" s="117"/>
      <c r="CE43" s="117"/>
      <c r="CF43" s="117"/>
      <c r="CG43" s="85">
        <f>+CF62*1.2</f>
        <v>2307.6923055621301</v>
      </c>
      <c r="CH43" s="86"/>
      <c r="CI43" s="86"/>
      <c r="CK43" s="62"/>
      <c r="CL43" s="64"/>
      <c r="CM43" s="64"/>
      <c r="CN43" s="116" t="s">
        <v>125</v>
      </c>
      <c r="CO43" s="117"/>
      <c r="CP43" s="117"/>
      <c r="CQ43" s="117"/>
      <c r="CR43" s="85">
        <f>+CQ62*1.2</f>
        <v>2499.9999972916671</v>
      </c>
      <c r="CS43" s="86"/>
      <c r="CT43" s="86"/>
      <c r="CV43" s="62"/>
      <c r="CW43" s="64"/>
      <c r="CX43" s="64"/>
      <c r="CY43" s="116" t="s">
        <v>125</v>
      </c>
      <c r="CZ43" s="117"/>
      <c r="DA43" s="117"/>
      <c r="DB43" s="117"/>
      <c r="DC43" s="85">
        <f>+DB62*1.2</f>
        <v>2510.7692282584621</v>
      </c>
      <c r="DD43" s="86"/>
      <c r="DE43" s="86"/>
      <c r="DG43" s="62"/>
      <c r="DH43" s="64"/>
      <c r="DI43" s="64"/>
      <c r="DJ43" s="116" t="s">
        <v>125</v>
      </c>
      <c r="DK43" s="117"/>
      <c r="DL43" s="117"/>
      <c r="DM43" s="117"/>
      <c r="DN43" s="85">
        <f>+DM62*1.2</f>
        <v>2289.2307669415386</v>
      </c>
      <c r="DO43" s="86"/>
      <c r="DP43" s="86"/>
    </row>
    <row r="44" spans="1:120">
      <c r="A44" s="62"/>
      <c r="B44" s="64"/>
      <c r="C44" s="64"/>
      <c r="D44" s="64"/>
      <c r="E44" s="87"/>
      <c r="F44" s="87"/>
      <c r="G44" s="88"/>
      <c r="H44" s="89"/>
      <c r="I44" s="62"/>
      <c r="J44" s="62"/>
      <c r="L44" s="62"/>
      <c r="M44" s="64"/>
      <c r="N44" s="64"/>
      <c r="O44" s="64"/>
      <c r="P44" s="87"/>
      <c r="Q44" s="87"/>
      <c r="R44" s="88"/>
      <c r="S44" s="89"/>
      <c r="T44" s="62"/>
      <c r="U44" s="62"/>
      <c r="W44" s="62"/>
      <c r="X44" s="64"/>
      <c r="Y44" s="64"/>
      <c r="Z44" s="64"/>
      <c r="AA44" s="87"/>
      <c r="AB44" s="87"/>
      <c r="AC44" s="88"/>
      <c r="AD44" s="89"/>
      <c r="AE44" s="62"/>
      <c r="AF44" s="62"/>
      <c r="AH44" s="62"/>
      <c r="AI44" s="64"/>
      <c r="AJ44" s="64"/>
      <c r="AK44" s="64"/>
      <c r="AL44" s="87"/>
      <c r="AM44" s="87"/>
      <c r="AN44" s="88"/>
      <c r="AO44" s="89"/>
      <c r="AP44" s="62"/>
      <c r="AQ44" s="62"/>
      <c r="AS44" s="62"/>
      <c r="AT44" s="64"/>
      <c r="AU44" s="64"/>
      <c r="AV44" s="64"/>
      <c r="AW44" s="87"/>
      <c r="AX44" s="87"/>
      <c r="AY44" s="88"/>
      <c r="AZ44" s="89"/>
      <c r="BA44" s="62"/>
      <c r="BB44" s="62"/>
      <c r="BD44" s="62"/>
      <c r="BE44" s="64"/>
      <c r="BF44" s="64"/>
      <c r="BG44" s="64"/>
      <c r="BH44" s="87"/>
      <c r="BI44" s="87"/>
      <c r="BJ44" s="88"/>
      <c r="BK44" s="89"/>
      <c r="BL44" s="62"/>
      <c r="BM44" s="62"/>
      <c r="BO44" s="62"/>
      <c r="BP44" s="64"/>
      <c r="BQ44" s="64"/>
      <c r="BR44" s="64"/>
      <c r="BS44" s="87"/>
      <c r="BT44" s="87"/>
      <c r="BU44" s="88"/>
      <c r="BV44" s="89"/>
      <c r="BW44" s="62"/>
      <c r="BX44" s="62"/>
      <c r="BZ44" s="62"/>
      <c r="CA44" s="64"/>
      <c r="CB44" s="64"/>
      <c r="CC44" s="64"/>
      <c r="CD44" s="87"/>
      <c r="CE44" s="87"/>
      <c r="CF44" s="88"/>
      <c r="CG44" s="89"/>
      <c r="CH44" s="62"/>
      <c r="CI44" s="62"/>
      <c r="CK44" s="62"/>
      <c r="CL44" s="64"/>
      <c r="CM44" s="64"/>
      <c r="CN44" s="64"/>
      <c r="CO44" s="87"/>
      <c r="CP44" s="87"/>
      <c r="CQ44" s="88"/>
      <c r="CR44" s="89"/>
      <c r="CS44" s="62"/>
      <c r="CT44" s="62"/>
      <c r="CV44" s="62"/>
      <c r="CW44" s="64"/>
      <c r="CX44" s="64"/>
      <c r="CY44" s="64"/>
      <c r="CZ44" s="87"/>
      <c r="DA44" s="87"/>
      <c r="DB44" s="88"/>
      <c r="DC44" s="89"/>
      <c r="DD44" s="62"/>
      <c r="DE44" s="62"/>
      <c r="DG44" s="62"/>
      <c r="DH44" s="64"/>
      <c r="DI44" s="64"/>
      <c r="DJ44" s="64"/>
      <c r="DK44" s="87"/>
      <c r="DL44" s="87"/>
      <c r="DM44" s="88"/>
      <c r="DN44" s="89"/>
      <c r="DO44" s="62"/>
      <c r="DP44" s="62"/>
    </row>
    <row r="45" spans="1:120">
      <c r="A45" s="62"/>
      <c r="B45" s="64"/>
      <c r="C45" s="64"/>
      <c r="D45" s="64"/>
      <c r="E45" t="s">
        <v>126</v>
      </c>
      <c r="G45" s="90"/>
      <c r="H45" s="2">
        <f>-E31+E36</f>
        <v>24000</v>
      </c>
      <c r="I45" s="62"/>
      <c r="J45" s="62"/>
      <c r="L45" s="62"/>
      <c r="M45" s="64"/>
      <c r="N45" s="64"/>
      <c r="O45" s="64"/>
      <c r="P45" t="s">
        <v>126</v>
      </c>
      <c r="R45" s="90"/>
      <c r="S45" s="2">
        <f>-P31+P36</f>
        <v>54600</v>
      </c>
      <c r="T45" s="62"/>
      <c r="U45" s="62"/>
      <c r="W45" s="62"/>
      <c r="X45" s="64"/>
      <c r="Y45" s="64"/>
      <c r="Z45" s="64"/>
      <c r="AA45" t="s">
        <v>126</v>
      </c>
      <c r="AC45" s="90"/>
      <c r="AD45" s="2">
        <f>-AA31+AA36</f>
        <v>57330</v>
      </c>
      <c r="AE45" s="62"/>
      <c r="AF45" s="62"/>
      <c r="AH45" s="62"/>
      <c r="AI45" s="64"/>
      <c r="AJ45" s="64"/>
      <c r="AK45" s="64"/>
      <c r="AL45" t="s">
        <v>126</v>
      </c>
      <c r="AN45" s="90"/>
      <c r="AO45" s="2">
        <f>-AL31+AL36</f>
        <v>60196.5</v>
      </c>
      <c r="AP45" s="62"/>
      <c r="AQ45" s="62"/>
      <c r="AS45" s="62"/>
      <c r="AT45" s="64"/>
      <c r="AU45" s="64"/>
      <c r="AV45" s="64"/>
      <c r="AW45" t="s">
        <v>126</v>
      </c>
      <c r="AY45" s="90"/>
      <c r="AZ45" s="2">
        <f>-AW31+AW36</f>
        <v>63206.324999999968</v>
      </c>
      <c r="BA45" s="62"/>
      <c r="BB45" s="62"/>
      <c r="BD45" s="62"/>
      <c r="BE45" s="64"/>
      <c r="BF45" s="64"/>
      <c r="BG45" s="64"/>
      <c r="BH45" t="s">
        <v>126</v>
      </c>
      <c r="BJ45" s="90"/>
      <c r="BK45" s="2">
        <f>-BH31+BH36</f>
        <v>54800.000000000007</v>
      </c>
      <c r="BL45" s="62"/>
      <c r="BM45" s="62"/>
      <c r="BO45" s="62"/>
      <c r="BP45" s="64"/>
      <c r="BQ45" s="64"/>
      <c r="BR45" s="64"/>
      <c r="BS45" t="s">
        <v>126</v>
      </c>
      <c r="BU45" s="90"/>
      <c r="BV45" s="2">
        <f>-BS31+BS36</f>
        <v>49200</v>
      </c>
      <c r="BW45" s="62"/>
      <c r="BX45" s="62"/>
      <c r="BZ45" s="62"/>
      <c r="CA45" s="64"/>
      <c r="CB45" s="64"/>
      <c r="CC45" s="64"/>
      <c r="CD45" t="s">
        <v>126</v>
      </c>
      <c r="CF45" s="90"/>
      <c r="CG45" s="2">
        <f>-CD31+CD36</f>
        <v>52000</v>
      </c>
      <c r="CH45" s="62"/>
      <c r="CI45" s="62"/>
      <c r="CK45" s="62"/>
      <c r="CL45" s="64"/>
      <c r="CM45" s="64"/>
      <c r="CN45" s="64"/>
      <c r="CO45" t="s">
        <v>126</v>
      </c>
      <c r="CQ45" s="90"/>
      <c r="CR45" s="2">
        <f>-CO31+CO36</f>
        <v>52000</v>
      </c>
      <c r="CS45" s="62"/>
      <c r="CT45" s="62"/>
      <c r="CV45" s="62"/>
      <c r="CW45" s="64"/>
      <c r="CX45" s="64"/>
      <c r="CY45" s="64"/>
      <c r="CZ45" t="s">
        <v>126</v>
      </c>
      <c r="DB45" s="90"/>
      <c r="DC45" s="2">
        <f>-CZ31+CZ36</f>
        <v>54400</v>
      </c>
      <c r="DD45" s="62"/>
      <c r="DE45" s="62"/>
      <c r="DG45" s="62"/>
      <c r="DH45" s="64"/>
      <c r="DI45" s="64"/>
      <c r="DJ45" s="64"/>
      <c r="DK45" t="s">
        <v>126</v>
      </c>
      <c r="DM45" s="90"/>
      <c r="DN45" s="2">
        <f>-DK31+DK36</f>
        <v>49600</v>
      </c>
      <c r="DO45" s="62"/>
      <c r="DP45" s="62"/>
    </row>
    <row r="46" spans="1:120">
      <c r="A46" s="62"/>
      <c r="B46" s="64"/>
      <c r="C46" s="64"/>
      <c r="D46" s="64"/>
      <c r="E46" s="91" t="s">
        <v>127</v>
      </c>
      <c r="F46" s="92" t="s">
        <v>128</v>
      </c>
      <c r="G46" s="93">
        <f>+E10/+E$14</f>
        <v>0.5</v>
      </c>
      <c r="I46" s="62"/>
      <c r="J46" s="62"/>
      <c r="L46" s="62"/>
      <c r="M46" s="64"/>
      <c r="N46" s="64"/>
      <c r="O46" s="64"/>
      <c r="P46" s="91" t="s">
        <v>127</v>
      </c>
      <c r="Q46" s="92" t="s">
        <v>128</v>
      </c>
      <c r="R46" s="93">
        <f>+P10/+P$14</f>
        <v>0.5</v>
      </c>
      <c r="T46" s="62"/>
      <c r="U46" s="62"/>
      <c r="W46" s="62"/>
      <c r="X46" s="64"/>
      <c r="Y46" s="64"/>
      <c r="Z46" s="64"/>
      <c r="AA46" s="91" t="s">
        <v>127</v>
      </c>
      <c r="AB46" s="92" t="s">
        <v>128</v>
      </c>
      <c r="AC46" s="93">
        <f>+AA10/+AA$14</f>
        <v>0.5</v>
      </c>
      <c r="AE46" s="62"/>
      <c r="AF46" s="62"/>
      <c r="AH46" s="62"/>
      <c r="AI46" s="64"/>
      <c r="AJ46" s="64"/>
      <c r="AK46" s="64"/>
      <c r="AL46" s="91" t="s">
        <v>127</v>
      </c>
      <c r="AM46" s="92" t="s">
        <v>128</v>
      </c>
      <c r="AN46" s="93">
        <f>+AL10/+AL$14</f>
        <v>0.5</v>
      </c>
      <c r="AP46" s="62"/>
      <c r="AQ46" s="62"/>
      <c r="AS46" s="62"/>
      <c r="AT46" s="64"/>
      <c r="AU46" s="64"/>
      <c r="AV46" s="64"/>
      <c r="AW46" s="91" t="s">
        <v>127</v>
      </c>
      <c r="AX46" s="92" t="s">
        <v>128</v>
      </c>
      <c r="AY46" s="93">
        <f>+AW10/+AW$14</f>
        <v>0.5</v>
      </c>
      <c r="BA46" s="62"/>
      <c r="BB46" s="62"/>
      <c r="BD46" s="62"/>
      <c r="BE46" s="64"/>
      <c r="BF46" s="64"/>
      <c r="BG46" s="64"/>
      <c r="BH46" s="91" t="s">
        <v>127</v>
      </c>
      <c r="BI46" s="92" t="s">
        <v>128</v>
      </c>
      <c r="BJ46" s="93">
        <f>+BH10/+BH$14</f>
        <v>0.5</v>
      </c>
      <c r="BL46" s="62"/>
      <c r="BM46" s="62"/>
      <c r="BO46" s="62"/>
      <c r="BP46" s="64"/>
      <c r="BQ46" s="64"/>
      <c r="BR46" s="64"/>
      <c r="BS46" s="91" t="s">
        <v>127</v>
      </c>
      <c r="BT46" s="92" t="s">
        <v>128</v>
      </c>
      <c r="BU46" s="93">
        <f>+BS10/+BS$14</f>
        <v>0.5</v>
      </c>
      <c r="BW46" s="62"/>
      <c r="BX46" s="62"/>
      <c r="BZ46" s="62"/>
      <c r="CA46" s="64"/>
      <c r="CB46" s="64"/>
      <c r="CC46" s="64"/>
      <c r="CD46" s="91" t="s">
        <v>127</v>
      </c>
      <c r="CE46" s="92" t="s">
        <v>128</v>
      </c>
      <c r="CF46" s="93">
        <f>+CD10/+CD$14</f>
        <v>0.5</v>
      </c>
      <c r="CH46" s="62"/>
      <c r="CI46" s="62"/>
      <c r="CK46" s="62"/>
      <c r="CL46" s="64"/>
      <c r="CM46" s="64"/>
      <c r="CN46" s="64"/>
      <c r="CO46" s="91" t="s">
        <v>127</v>
      </c>
      <c r="CP46" s="92" t="s">
        <v>128</v>
      </c>
      <c r="CQ46" s="93">
        <f>+CO10/+CO$14</f>
        <v>0.5</v>
      </c>
      <c r="CS46" s="62"/>
      <c r="CT46" s="62"/>
      <c r="CV46" s="62"/>
      <c r="CW46" s="64"/>
      <c r="CX46" s="64"/>
      <c r="CY46" s="64"/>
      <c r="CZ46" s="91" t="s">
        <v>127</v>
      </c>
      <c r="DA46" s="92" t="s">
        <v>128</v>
      </c>
      <c r="DB46" s="93">
        <f>+CZ10/+CZ$14</f>
        <v>0.5</v>
      </c>
      <c r="DD46" s="62"/>
      <c r="DE46" s="62"/>
      <c r="DG46" s="62"/>
      <c r="DH46" s="64"/>
      <c r="DI46" s="64"/>
      <c r="DJ46" s="64"/>
      <c r="DK46" s="91" t="s">
        <v>127</v>
      </c>
      <c r="DL46" s="92" t="s">
        <v>128</v>
      </c>
      <c r="DM46" s="93">
        <f>+DK10/+DK$14</f>
        <v>0.5</v>
      </c>
      <c r="DO46" s="62"/>
      <c r="DP46" s="62"/>
    </row>
    <row r="47" spans="1:120">
      <c r="A47" s="62"/>
      <c r="B47" s="64"/>
      <c r="C47" s="64"/>
      <c r="D47" s="64"/>
      <c r="E47" s="29"/>
      <c r="F47" t="s">
        <v>129</v>
      </c>
      <c r="G47" s="93">
        <f>+E11/+E$14</f>
        <v>0.5</v>
      </c>
      <c r="I47" s="62"/>
      <c r="J47" s="62"/>
      <c r="L47" s="62"/>
      <c r="M47" s="64"/>
      <c r="N47" s="64"/>
      <c r="O47" s="64"/>
      <c r="P47" s="29"/>
      <c r="Q47" t="s">
        <v>129</v>
      </c>
      <c r="R47" s="93">
        <f>+P11/+P$14</f>
        <v>0.5</v>
      </c>
      <c r="T47" s="62"/>
      <c r="U47" s="62"/>
      <c r="W47" s="62"/>
      <c r="X47" s="64"/>
      <c r="Y47" s="64"/>
      <c r="Z47" s="64"/>
      <c r="AA47" s="29"/>
      <c r="AB47" t="s">
        <v>129</v>
      </c>
      <c r="AC47" s="93">
        <f>+AA11/+AA$14</f>
        <v>0.5</v>
      </c>
      <c r="AE47" s="62"/>
      <c r="AF47" s="62"/>
      <c r="AH47" s="62"/>
      <c r="AI47" s="64"/>
      <c r="AJ47" s="64"/>
      <c r="AK47" s="64"/>
      <c r="AL47" s="29"/>
      <c r="AM47" t="s">
        <v>129</v>
      </c>
      <c r="AN47" s="93">
        <f>+AL11/+AL$14</f>
        <v>0.5</v>
      </c>
      <c r="AP47" s="62"/>
      <c r="AQ47" s="62"/>
      <c r="AS47" s="62"/>
      <c r="AT47" s="64"/>
      <c r="AU47" s="64"/>
      <c r="AV47" s="64"/>
      <c r="AW47" s="29"/>
      <c r="AX47" t="s">
        <v>129</v>
      </c>
      <c r="AY47" s="93">
        <f>+AW11/+AW$14</f>
        <v>0.5</v>
      </c>
      <c r="BA47" s="62"/>
      <c r="BB47" s="62"/>
      <c r="BD47" s="62"/>
      <c r="BE47" s="64"/>
      <c r="BF47" s="64"/>
      <c r="BG47" s="64"/>
      <c r="BH47" s="29"/>
      <c r="BI47" t="s">
        <v>129</v>
      </c>
      <c r="BJ47" s="93">
        <f>+BH11/+BH$14</f>
        <v>0.5</v>
      </c>
      <c r="BL47" s="62"/>
      <c r="BM47" s="62"/>
      <c r="BO47" s="62"/>
      <c r="BP47" s="64"/>
      <c r="BQ47" s="64"/>
      <c r="BR47" s="64"/>
      <c r="BS47" s="29"/>
      <c r="BT47" t="s">
        <v>129</v>
      </c>
      <c r="BU47" s="93">
        <f>+BS11/+BS$14</f>
        <v>0.5</v>
      </c>
      <c r="BW47" s="62"/>
      <c r="BX47" s="62"/>
      <c r="BZ47" s="62"/>
      <c r="CA47" s="64"/>
      <c r="CB47" s="64"/>
      <c r="CC47" s="64"/>
      <c r="CD47" s="29"/>
      <c r="CE47" t="s">
        <v>129</v>
      </c>
      <c r="CF47" s="93">
        <f>+CD11/+CD$14</f>
        <v>0.5</v>
      </c>
      <c r="CH47" s="62"/>
      <c r="CI47" s="62"/>
      <c r="CK47" s="62"/>
      <c r="CL47" s="64"/>
      <c r="CM47" s="64"/>
      <c r="CN47" s="64"/>
      <c r="CO47" s="29"/>
      <c r="CP47" t="s">
        <v>129</v>
      </c>
      <c r="CQ47" s="93">
        <f>+CO11/+CO$14</f>
        <v>0.5</v>
      </c>
      <c r="CS47" s="62"/>
      <c r="CT47" s="62"/>
      <c r="CV47" s="62"/>
      <c r="CW47" s="64"/>
      <c r="CX47" s="64"/>
      <c r="CY47" s="64"/>
      <c r="CZ47" s="29"/>
      <c r="DA47" t="s">
        <v>129</v>
      </c>
      <c r="DB47" s="93">
        <f>+CZ11/+CZ$14</f>
        <v>0.5</v>
      </c>
      <c r="DD47" s="62"/>
      <c r="DE47" s="62"/>
      <c r="DG47" s="62"/>
      <c r="DH47" s="64"/>
      <c r="DI47" s="64"/>
      <c r="DJ47" s="64"/>
      <c r="DK47" s="29"/>
      <c r="DL47" t="s">
        <v>129</v>
      </c>
      <c r="DM47" s="93">
        <f>+DK11/+DK$14</f>
        <v>0.5</v>
      </c>
      <c r="DO47" s="62"/>
      <c r="DP47" s="62"/>
    </row>
    <row r="48" spans="1:120">
      <c r="A48" s="62"/>
      <c r="B48" s="64"/>
      <c r="C48" s="64"/>
      <c r="D48" s="64"/>
      <c r="E48" s="29"/>
      <c r="F48" t="s">
        <v>130</v>
      </c>
      <c r="G48" s="93">
        <f>+E12/+E$14</f>
        <v>0</v>
      </c>
      <c r="I48" s="62"/>
      <c r="J48" s="62"/>
      <c r="L48" s="62"/>
      <c r="M48" s="64"/>
      <c r="N48" s="64"/>
      <c r="O48" s="64"/>
      <c r="P48" s="29"/>
      <c r="Q48" t="s">
        <v>130</v>
      </c>
      <c r="R48" s="93">
        <f>+P12/+P$14</f>
        <v>0</v>
      </c>
      <c r="T48" s="62"/>
      <c r="U48" s="62"/>
      <c r="W48" s="62"/>
      <c r="X48" s="64"/>
      <c r="Y48" s="64"/>
      <c r="Z48" s="64"/>
      <c r="AA48" s="29"/>
      <c r="AB48" t="s">
        <v>130</v>
      </c>
      <c r="AC48" s="93">
        <f>+AA12/+AA$14</f>
        <v>0</v>
      </c>
      <c r="AE48" s="62"/>
      <c r="AF48" s="62"/>
      <c r="AH48" s="62"/>
      <c r="AI48" s="64"/>
      <c r="AJ48" s="64"/>
      <c r="AK48" s="64"/>
      <c r="AL48" s="29"/>
      <c r="AM48" t="s">
        <v>130</v>
      </c>
      <c r="AN48" s="93">
        <f>+AL12/+AL$14</f>
        <v>0</v>
      </c>
      <c r="AP48" s="62"/>
      <c r="AQ48" s="62"/>
      <c r="AS48" s="62"/>
      <c r="AT48" s="64"/>
      <c r="AU48" s="64"/>
      <c r="AV48" s="64"/>
      <c r="AW48" s="29"/>
      <c r="AX48" t="s">
        <v>130</v>
      </c>
      <c r="AY48" s="93">
        <f>+AW12/+AW$14</f>
        <v>0</v>
      </c>
      <c r="BA48" s="62"/>
      <c r="BB48" s="62"/>
      <c r="BD48" s="62"/>
      <c r="BE48" s="64"/>
      <c r="BF48" s="64"/>
      <c r="BG48" s="64"/>
      <c r="BH48" s="29"/>
      <c r="BI48" t="s">
        <v>130</v>
      </c>
      <c r="BJ48" s="93">
        <f>+BH12/+BH$14</f>
        <v>0</v>
      </c>
      <c r="BL48" s="62"/>
      <c r="BM48" s="62"/>
      <c r="BO48" s="62"/>
      <c r="BP48" s="64"/>
      <c r="BQ48" s="64"/>
      <c r="BR48" s="64"/>
      <c r="BS48" s="29"/>
      <c r="BT48" t="s">
        <v>130</v>
      </c>
      <c r="BU48" s="93">
        <f>+BS12/+BS$14</f>
        <v>0</v>
      </c>
      <c r="BW48" s="62"/>
      <c r="BX48" s="62"/>
      <c r="BZ48" s="62"/>
      <c r="CA48" s="64"/>
      <c r="CB48" s="64"/>
      <c r="CC48" s="64"/>
      <c r="CD48" s="29"/>
      <c r="CE48" t="s">
        <v>130</v>
      </c>
      <c r="CF48" s="93">
        <f>+CD12/+CD$14</f>
        <v>0</v>
      </c>
      <c r="CH48" s="62"/>
      <c r="CI48" s="62"/>
      <c r="CK48" s="62"/>
      <c r="CL48" s="64"/>
      <c r="CM48" s="64"/>
      <c r="CN48" s="64"/>
      <c r="CO48" s="29"/>
      <c r="CP48" t="s">
        <v>130</v>
      </c>
      <c r="CQ48" s="93">
        <f>+CO12/+CO$14</f>
        <v>0</v>
      </c>
      <c r="CS48" s="62"/>
      <c r="CT48" s="62"/>
      <c r="CV48" s="62"/>
      <c r="CW48" s="64"/>
      <c r="CX48" s="64"/>
      <c r="CY48" s="64"/>
      <c r="CZ48" s="29"/>
      <c r="DA48" t="s">
        <v>130</v>
      </c>
      <c r="DB48" s="93">
        <f>+CZ12/+CZ$14</f>
        <v>0</v>
      </c>
      <c r="DD48" s="62"/>
      <c r="DE48" s="62"/>
      <c r="DG48" s="62"/>
      <c r="DH48" s="64"/>
      <c r="DI48" s="64"/>
      <c r="DJ48" s="64"/>
      <c r="DK48" s="29"/>
      <c r="DL48" t="s">
        <v>130</v>
      </c>
      <c r="DM48" s="93">
        <f>+DK12/+DK$14</f>
        <v>0</v>
      </c>
      <c r="DO48" s="62"/>
      <c r="DP48" s="62"/>
    </row>
    <row r="49" spans="1:120">
      <c r="A49" s="62"/>
      <c r="B49" s="64"/>
      <c r="C49" s="64"/>
      <c r="D49" s="64"/>
      <c r="E49" s="36"/>
      <c r="F49" s="35" t="s">
        <v>131</v>
      </c>
      <c r="G49" s="93">
        <f>+E13/+E$14</f>
        <v>0</v>
      </c>
      <c r="I49" s="62"/>
      <c r="J49" s="62"/>
      <c r="L49" s="62"/>
      <c r="M49" s="64"/>
      <c r="N49" s="64"/>
      <c r="O49" s="64"/>
      <c r="P49" s="36"/>
      <c r="Q49" s="35" t="s">
        <v>131</v>
      </c>
      <c r="R49" s="93">
        <f>+P13/+P$14</f>
        <v>0</v>
      </c>
      <c r="T49" s="62"/>
      <c r="U49" s="62"/>
      <c r="W49" s="62"/>
      <c r="X49" s="64"/>
      <c r="Y49" s="64"/>
      <c r="Z49" s="64"/>
      <c r="AA49" s="36"/>
      <c r="AB49" s="35" t="s">
        <v>131</v>
      </c>
      <c r="AC49" s="93">
        <f>+AA13/+AA$14</f>
        <v>0</v>
      </c>
      <c r="AE49" s="62"/>
      <c r="AF49" s="62"/>
      <c r="AH49" s="62"/>
      <c r="AI49" s="64"/>
      <c r="AJ49" s="64"/>
      <c r="AK49" s="64"/>
      <c r="AL49" s="36"/>
      <c r="AM49" s="35" t="s">
        <v>131</v>
      </c>
      <c r="AN49" s="93">
        <f>+AL13/+AL$14</f>
        <v>0</v>
      </c>
      <c r="AP49" s="62"/>
      <c r="AQ49" s="62"/>
      <c r="AS49" s="62"/>
      <c r="AT49" s="64"/>
      <c r="AU49" s="64"/>
      <c r="AV49" s="64"/>
      <c r="AW49" s="36"/>
      <c r="AX49" s="35" t="s">
        <v>131</v>
      </c>
      <c r="AY49" s="93">
        <f>+AW13/+AW$14</f>
        <v>0</v>
      </c>
      <c r="BA49" s="62"/>
      <c r="BB49" s="62"/>
      <c r="BD49" s="62"/>
      <c r="BE49" s="64"/>
      <c r="BF49" s="64"/>
      <c r="BG49" s="64"/>
      <c r="BH49" s="36"/>
      <c r="BI49" s="35" t="s">
        <v>131</v>
      </c>
      <c r="BJ49" s="93">
        <f>+BH13/+BH$14</f>
        <v>0</v>
      </c>
      <c r="BL49" s="62"/>
      <c r="BM49" s="62"/>
      <c r="BO49" s="62"/>
      <c r="BP49" s="64"/>
      <c r="BQ49" s="64"/>
      <c r="BR49" s="64"/>
      <c r="BS49" s="36"/>
      <c r="BT49" s="35" t="s">
        <v>131</v>
      </c>
      <c r="BU49" s="93">
        <f>+BS13/+BS$14</f>
        <v>0</v>
      </c>
      <c r="BW49" s="62"/>
      <c r="BX49" s="62"/>
      <c r="BZ49" s="62"/>
      <c r="CA49" s="64"/>
      <c r="CB49" s="64"/>
      <c r="CC49" s="64"/>
      <c r="CD49" s="36"/>
      <c r="CE49" s="35" t="s">
        <v>131</v>
      </c>
      <c r="CF49" s="93">
        <f>+CD13/+CD$14</f>
        <v>0</v>
      </c>
      <c r="CH49" s="62"/>
      <c r="CI49" s="62"/>
      <c r="CK49" s="62"/>
      <c r="CL49" s="64"/>
      <c r="CM49" s="64"/>
      <c r="CN49" s="64"/>
      <c r="CO49" s="36"/>
      <c r="CP49" s="35" t="s">
        <v>131</v>
      </c>
      <c r="CQ49" s="93">
        <f>+CO13/+CO$14</f>
        <v>0</v>
      </c>
      <c r="CS49" s="62"/>
      <c r="CT49" s="62"/>
      <c r="CV49" s="62"/>
      <c r="CW49" s="64"/>
      <c r="CX49" s="64"/>
      <c r="CY49" s="64"/>
      <c r="CZ49" s="36"/>
      <c r="DA49" s="35" t="s">
        <v>131</v>
      </c>
      <c r="DB49" s="93">
        <f>+CZ13/+CZ$14</f>
        <v>0</v>
      </c>
      <c r="DD49" s="62"/>
      <c r="DE49" s="62"/>
      <c r="DG49" s="62"/>
      <c r="DH49" s="64"/>
      <c r="DI49" s="64"/>
      <c r="DJ49" s="64"/>
      <c r="DK49" s="36"/>
      <c r="DL49" s="35" t="s">
        <v>131</v>
      </c>
      <c r="DM49" s="93">
        <f>+DK13/+DK$14</f>
        <v>0</v>
      </c>
      <c r="DO49" s="62"/>
      <c r="DP49" s="62"/>
    </row>
    <row r="50" spans="1:120">
      <c r="A50" s="62"/>
      <c r="B50" s="64"/>
      <c r="C50" s="64"/>
      <c r="D50" s="64"/>
      <c r="E50" s="91" t="s">
        <v>121</v>
      </c>
      <c r="F50" s="92" t="s">
        <v>128</v>
      </c>
      <c r="G50" s="93">
        <f>+G24</f>
        <v>0.50000000049999993</v>
      </c>
      <c r="I50" s="62"/>
      <c r="J50" s="62"/>
      <c r="L50" s="62"/>
      <c r="M50" s="64"/>
      <c r="N50" s="64"/>
      <c r="O50" s="64"/>
      <c r="P50" s="91" t="s">
        <v>121</v>
      </c>
      <c r="Q50" s="92" t="s">
        <v>128</v>
      </c>
      <c r="R50" s="93">
        <f>+R24</f>
        <v>0.5100000004666666</v>
      </c>
      <c r="T50" s="62"/>
      <c r="U50" s="62"/>
      <c r="W50" s="62"/>
      <c r="X50" s="64"/>
      <c r="Y50" s="64"/>
      <c r="Z50" s="64"/>
      <c r="AA50" s="91" t="s">
        <v>121</v>
      </c>
      <c r="AB50" s="92" t="s">
        <v>128</v>
      </c>
      <c r="AC50" s="93">
        <f>+AC24</f>
        <v>0.52000000043537409</v>
      </c>
      <c r="AE50" s="62"/>
      <c r="AF50" s="62"/>
      <c r="AH50" s="62"/>
      <c r="AI50" s="64"/>
      <c r="AJ50" s="64"/>
      <c r="AK50" s="64"/>
      <c r="AL50" s="91" t="s">
        <v>121</v>
      </c>
      <c r="AM50" s="92" t="s">
        <v>128</v>
      </c>
      <c r="AN50" s="93">
        <f>+AN24</f>
        <v>0.53000000040600359</v>
      </c>
      <c r="AP50" s="62"/>
      <c r="AQ50" s="62"/>
      <c r="AS50" s="62"/>
      <c r="AT50" s="64"/>
      <c r="AU50" s="64"/>
      <c r="AV50" s="64"/>
      <c r="AW50" s="91" t="s">
        <v>121</v>
      </c>
      <c r="AX50" s="92" t="s">
        <v>128</v>
      </c>
      <c r="AY50" s="93">
        <f>+AY24</f>
        <v>0.5400000003784432</v>
      </c>
      <c r="BA50" s="62"/>
      <c r="BB50" s="62"/>
      <c r="BD50" s="62"/>
      <c r="BE50" s="64"/>
      <c r="BF50" s="64"/>
      <c r="BG50" s="64"/>
      <c r="BH50" s="91" t="s">
        <v>121</v>
      </c>
      <c r="BI50" s="92" t="s">
        <v>128</v>
      </c>
      <c r="BJ50" s="93">
        <f>+BJ24</f>
        <v>0.5000000004545454</v>
      </c>
      <c r="BL50" s="62"/>
      <c r="BM50" s="62"/>
      <c r="BO50" s="62"/>
      <c r="BP50" s="64"/>
      <c r="BQ50" s="64"/>
      <c r="BR50" s="64"/>
      <c r="BS50" s="91" t="s">
        <v>121</v>
      </c>
      <c r="BT50" s="92" t="s">
        <v>128</v>
      </c>
      <c r="BU50" s="93">
        <f>+BU24</f>
        <v>0.50000000055555549</v>
      </c>
      <c r="BW50" s="62"/>
      <c r="BX50" s="62"/>
      <c r="BZ50" s="62"/>
      <c r="CA50" s="64"/>
      <c r="CB50" s="64"/>
      <c r="CC50" s="64"/>
      <c r="CD50" s="91" t="s">
        <v>121</v>
      </c>
      <c r="CE50" s="92" t="s">
        <v>128</v>
      </c>
      <c r="CF50" s="93">
        <f>+CF24</f>
        <v>0.52000000047999995</v>
      </c>
      <c r="CH50" s="62"/>
      <c r="CI50" s="62"/>
      <c r="CK50" s="62"/>
      <c r="CL50" s="64"/>
      <c r="CM50" s="64"/>
      <c r="CN50" s="64"/>
      <c r="CO50" s="91" t="s">
        <v>121</v>
      </c>
      <c r="CP50" s="92" t="s">
        <v>128</v>
      </c>
      <c r="CQ50" s="93">
        <f>+CQ24</f>
        <v>0.48000000051999997</v>
      </c>
      <c r="CS50" s="62"/>
      <c r="CT50" s="62"/>
      <c r="CV50" s="62"/>
      <c r="CW50" s="64"/>
      <c r="CX50" s="64"/>
      <c r="CY50" s="64"/>
      <c r="CZ50" s="91" t="s">
        <v>121</v>
      </c>
      <c r="DA50" s="92" t="s">
        <v>128</v>
      </c>
      <c r="DB50" s="93">
        <f>+DB24</f>
        <v>0.50000000049999993</v>
      </c>
      <c r="DD50" s="62"/>
      <c r="DE50" s="62"/>
      <c r="DG50" s="62"/>
      <c r="DH50" s="64"/>
      <c r="DI50" s="64"/>
      <c r="DJ50" s="64"/>
      <c r="DK50" s="91" t="s">
        <v>121</v>
      </c>
      <c r="DL50" s="92" t="s">
        <v>128</v>
      </c>
      <c r="DM50" s="93">
        <f>+DM24</f>
        <v>0.50000000049999993</v>
      </c>
      <c r="DO50" s="62"/>
      <c r="DP50" s="62"/>
    </row>
    <row r="51" spans="1:120">
      <c r="A51" s="62"/>
      <c r="B51" s="64"/>
      <c r="C51" s="64"/>
      <c r="D51" s="64"/>
      <c r="E51" s="29"/>
      <c r="F51" t="s">
        <v>129</v>
      </c>
      <c r="G51" s="93">
        <f>+G25</f>
        <v>0.50000000049999993</v>
      </c>
      <c r="I51" s="62"/>
      <c r="J51" s="62"/>
      <c r="L51" s="62"/>
      <c r="M51" s="64"/>
      <c r="N51" s="64"/>
      <c r="O51" s="64"/>
      <c r="P51" s="29"/>
      <c r="Q51" t="s">
        <v>129</v>
      </c>
      <c r="R51" s="93">
        <f>+R25</f>
        <v>0.5100000004666666</v>
      </c>
      <c r="T51" s="62"/>
      <c r="U51" s="62"/>
      <c r="W51" s="62"/>
      <c r="X51" s="64"/>
      <c r="Y51" s="64"/>
      <c r="Z51" s="64"/>
      <c r="AA51" s="29"/>
      <c r="AB51" t="s">
        <v>129</v>
      </c>
      <c r="AC51" s="93">
        <f>+AC25</f>
        <v>0.52000000043537409</v>
      </c>
      <c r="AE51" s="62"/>
      <c r="AF51" s="62"/>
      <c r="AH51" s="62"/>
      <c r="AI51" s="64"/>
      <c r="AJ51" s="64"/>
      <c r="AK51" s="64"/>
      <c r="AL51" s="29"/>
      <c r="AM51" t="s">
        <v>129</v>
      </c>
      <c r="AN51" s="93">
        <f>+AN25</f>
        <v>0.53000000040600359</v>
      </c>
      <c r="AP51" s="62"/>
      <c r="AQ51" s="62"/>
      <c r="AS51" s="62"/>
      <c r="AT51" s="64"/>
      <c r="AU51" s="64"/>
      <c r="AV51" s="64"/>
      <c r="AW51" s="29"/>
      <c r="AX51" t="s">
        <v>129</v>
      </c>
      <c r="AY51" s="93">
        <f>+AY25</f>
        <v>0.5400000003784432</v>
      </c>
      <c r="BA51" s="62"/>
      <c r="BB51" s="62"/>
      <c r="BD51" s="62"/>
      <c r="BE51" s="64"/>
      <c r="BF51" s="64"/>
      <c r="BG51" s="64"/>
      <c r="BH51" s="29"/>
      <c r="BI51" t="s">
        <v>129</v>
      </c>
      <c r="BJ51" s="93">
        <f>+BJ25</f>
        <v>0.5000000004545454</v>
      </c>
      <c r="BL51" s="62"/>
      <c r="BM51" s="62"/>
      <c r="BO51" s="62"/>
      <c r="BP51" s="64"/>
      <c r="BQ51" s="64"/>
      <c r="BR51" s="64"/>
      <c r="BS51" s="29"/>
      <c r="BT51" t="s">
        <v>129</v>
      </c>
      <c r="BU51" s="93">
        <f>+BU25</f>
        <v>0.50000000055555549</v>
      </c>
      <c r="BW51" s="62"/>
      <c r="BX51" s="62"/>
      <c r="BZ51" s="62"/>
      <c r="CA51" s="64"/>
      <c r="CB51" s="64"/>
      <c r="CC51" s="64"/>
      <c r="CD51" s="29"/>
      <c r="CE51" t="s">
        <v>129</v>
      </c>
      <c r="CF51" s="93">
        <f>+CF25</f>
        <v>0.52000000047999995</v>
      </c>
      <c r="CH51" s="62"/>
      <c r="CI51" s="62"/>
      <c r="CK51" s="62"/>
      <c r="CL51" s="64"/>
      <c r="CM51" s="64"/>
      <c r="CN51" s="64"/>
      <c r="CO51" s="29"/>
      <c r="CP51" t="s">
        <v>129</v>
      </c>
      <c r="CQ51" s="93">
        <f>+CQ25</f>
        <v>0.48000000051999997</v>
      </c>
      <c r="CS51" s="62"/>
      <c r="CT51" s="62"/>
      <c r="CV51" s="62"/>
      <c r="CW51" s="64"/>
      <c r="CX51" s="64"/>
      <c r="CY51" s="64"/>
      <c r="CZ51" s="29"/>
      <c r="DA51" t="s">
        <v>129</v>
      </c>
      <c r="DB51" s="93">
        <f>+DB25</f>
        <v>0.50000000049999993</v>
      </c>
      <c r="DD51" s="62"/>
      <c r="DE51" s="62"/>
      <c r="DG51" s="62"/>
      <c r="DH51" s="64"/>
      <c r="DI51" s="64"/>
      <c r="DJ51" s="64"/>
      <c r="DK51" s="29"/>
      <c r="DL51" t="s">
        <v>129</v>
      </c>
      <c r="DM51" s="93">
        <f>+DM25</f>
        <v>0.50000000049999993</v>
      </c>
      <c r="DO51" s="62"/>
      <c r="DP51" s="62"/>
    </row>
    <row r="52" spans="1:120">
      <c r="A52" s="62"/>
      <c r="B52" s="64"/>
      <c r="C52" s="64"/>
      <c r="D52" s="64"/>
      <c r="E52" s="29"/>
      <c r="F52" t="s">
        <v>130</v>
      </c>
      <c r="G52" s="93">
        <f>+G26</f>
        <v>1</v>
      </c>
      <c r="I52" s="62"/>
      <c r="J52" s="62"/>
      <c r="L52" s="62"/>
      <c r="M52" s="64"/>
      <c r="N52" s="64"/>
      <c r="O52" s="64"/>
      <c r="P52" s="29"/>
      <c r="Q52" t="s">
        <v>130</v>
      </c>
      <c r="R52" s="93">
        <f>+R26</f>
        <v>1</v>
      </c>
      <c r="T52" s="62"/>
      <c r="U52" s="62"/>
      <c r="W52" s="62"/>
      <c r="X52" s="64"/>
      <c r="Y52" s="64"/>
      <c r="Z52" s="64"/>
      <c r="AA52" s="29"/>
      <c r="AB52" t="s">
        <v>130</v>
      </c>
      <c r="AC52" s="93">
        <f>+AC26</f>
        <v>1</v>
      </c>
      <c r="AE52" s="62"/>
      <c r="AF52" s="62"/>
      <c r="AH52" s="62"/>
      <c r="AI52" s="64"/>
      <c r="AJ52" s="64"/>
      <c r="AK52" s="64"/>
      <c r="AL52" s="29"/>
      <c r="AM52" t="s">
        <v>130</v>
      </c>
      <c r="AN52" s="93">
        <f>+AN26</f>
        <v>1</v>
      </c>
      <c r="AP52" s="62"/>
      <c r="AQ52" s="62"/>
      <c r="AS52" s="62"/>
      <c r="AT52" s="64"/>
      <c r="AU52" s="64"/>
      <c r="AV52" s="64"/>
      <c r="AW52" s="29"/>
      <c r="AX52" t="s">
        <v>130</v>
      </c>
      <c r="AY52" s="93">
        <f>+AY26</f>
        <v>1</v>
      </c>
      <c r="BA52" s="62"/>
      <c r="BB52" s="62"/>
      <c r="BD52" s="62"/>
      <c r="BE52" s="64"/>
      <c r="BF52" s="64"/>
      <c r="BG52" s="64"/>
      <c r="BH52" s="29"/>
      <c r="BI52" t="s">
        <v>130</v>
      </c>
      <c r="BJ52" s="93">
        <f>+BJ26</f>
        <v>1</v>
      </c>
      <c r="BL52" s="62"/>
      <c r="BM52" s="62"/>
      <c r="BO52" s="62"/>
      <c r="BP52" s="64"/>
      <c r="BQ52" s="64"/>
      <c r="BR52" s="64"/>
      <c r="BS52" s="29"/>
      <c r="BT52" t="s">
        <v>130</v>
      </c>
      <c r="BU52" s="93">
        <f>+BU26</f>
        <v>1</v>
      </c>
      <c r="BW52" s="62"/>
      <c r="BX52" s="62"/>
      <c r="BZ52" s="62"/>
      <c r="CA52" s="64"/>
      <c r="CB52" s="64"/>
      <c r="CC52" s="64"/>
      <c r="CD52" s="29"/>
      <c r="CE52" t="s">
        <v>130</v>
      </c>
      <c r="CF52" s="93">
        <f>+CF26</f>
        <v>1</v>
      </c>
      <c r="CH52" s="62"/>
      <c r="CI52" s="62"/>
      <c r="CK52" s="62"/>
      <c r="CL52" s="64"/>
      <c r="CM52" s="64"/>
      <c r="CN52" s="64"/>
      <c r="CO52" s="29"/>
      <c r="CP52" t="s">
        <v>130</v>
      </c>
      <c r="CQ52" s="93">
        <f>+CQ26</f>
        <v>1</v>
      </c>
      <c r="CS52" s="62"/>
      <c r="CT52" s="62"/>
      <c r="CV52" s="62"/>
      <c r="CW52" s="64"/>
      <c r="CX52" s="64"/>
      <c r="CY52" s="64"/>
      <c r="CZ52" s="29"/>
      <c r="DA52" t="s">
        <v>130</v>
      </c>
      <c r="DB52" s="93">
        <f>+DB26</f>
        <v>1</v>
      </c>
      <c r="DD52" s="62"/>
      <c r="DE52" s="62"/>
      <c r="DG52" s="62"/>
      <c r="DH52" s="64"/>
      <c r="DI52" s="64"/>
      <c r="DJ52" s="64"/>
      <c r="DK52" s="29"/>
      <c r="DL52" t="s">
        <v>130</v>
      </c>
      <c r="DM52" s="93">
        <f>+DM26</f>
        <v>1</v>
      </c>
      <c r="DO52" s="62"/>
      <c r="DP52" s="62"/>
    </row>
    <row r="53" spans="1:120">
      <c r="A53" s="62"/>
      <c r="B53" s="64"/>
      <c r="C53" s="64"/>
      <c r="D53" s="64"/>
      <c r="E53" s="36"/>
      <c r="F53" s="35" t="s">
        <v>131</v>
      </c>
      <c r="G53" s="93">
        <f>+G27</f>
        <v>1</v>
      </c>
      <c r="I53" s="62"/>
      <c r="J53" s="62"/>
      <c r="L53" s="62"/>
      <c r="M53" s="64"/>
      <c r="N53" s="64"/>
      <c r="O53" s="64"/>
      <c r="P53" s="36"/>
      <c r="Q53" s="35" t="s">
        <v>131</v>
      </c>
      <c r="R53" s="93">
        <f>+R27</f>
        <v>1</v>
      </c>
      <c r="T53" s="62"/>
      <c r="U53" s="62"/>
      <c r="W53" s="62"/>
      <c r="X53" s="64"/>
      <c r="Y53" s="64"/>
      <c r="Z53" s="64"/>
      <c r="AA53" s="36"/>
      <c r="AB53" s="35" t="s">
        <v>131</v>
      </c>
      <c r="AC53" s="93">
        <f>+AC27</f>
        <v>1</v>
      </c>
      <c r="AE53" s="62"/>
      <c r="AF53" s="62"/>
      <c r="AH53" s="62"/>
      <c r="AI53" s="64"/>
      <c r="AJ53" s="64"/>
      <c r="AK53" s="64"/>
      <c r="AL53" s="36"/>
      <c r="AM53" s="35" t="s">
        <v>131</v>
      </c>
      <c r="AN53" s="93">
        <f>+AN27</f>
        <v>1</v>
      </c>
      <c r="AP53" s="62"/>
      <c r="AQ53" s="62"/>
      <c r="AS53" s="62"/>
      <c r="AT53" s="64"/>
      <c r="AU53" s="64"/>
      <c r="AV53" s="64"/>
      <c r="AW53" s="36"/>
      <c r="AX53" s="35" t="s">
        <v>131</v>
      </c>
      <c r="AY53" s="93">
        <f>+AY27</f>
        <v>1</v>
      </c>
      <c r="BA53" s="62"/>
      <c r="BB53" s="62"/>
      <c r="BD53" s="62"/>
      <c r="BE53" s="64"/>
      <c r="BF53" s="64"/>
      <c r="BG53" s="64"/>
      <c r="BH53" s="36"/>
      <c r="BI53" s="35" t="s">
        <v>131</v>
      </c>
      <c r="BJ53" s="93">
        <f>+BJ27</f>
        <v>1</v>
      </c>
      <c r="BL53" s="62"/>
      <c r="BM53" s="62"/>
      <c r="BO53" s="62"/>
      <c r="BP53" s="64"/>
      <c r="BQ53" s="64"/>
      <c r="BR53" s="64"/>
      <c r="BS53" s="36"/>
      <c r="BT53" s="35" t="s">
        <v>131</v>
      </c>
      <c r="BU53" s="93">
        <f>+BU27</f>
        <v>1</v>
      </c>
      <c r="BW53" s="62"/>
      <c r="BX53" s="62"/>
      <c r="BZ53" s="62"/>
      <c r="CA53" s="64"/>
      <c r="CB53" s="64"/>
      <c r="CC53" s="64"/>
      <c r="CD53" s="36"/>
      <c r="CE53" s="35" t="s">
        <v>131</v>
      </c>
      <c r="CF53" s="93">
        <f>+CF27</f>
        <v>1</v>
      </c>
      <c r="CH53" s="62"/>
      <c r="CI53" s="62"/>
      <c r="CK53" s="62"/>
      <c r="CL53" s="64"/>
      <c r="CM53" s="64"/>
      <c r="CN53" s="64"/>
      <c r="CO53" s="36"/>
      <c r="CP53" s="35" t="s">
        <v>131</v>
      </c>
      <c r="CQ53" s="93">
        <f>+CQ27</f>
        <v>1</v>
      </c>
      <c r="CS53" s="62"/>
      <c r="CT53" s="62"/>
      <c r="CV53" s="62"/>
      <c r="CW53" s="64"/>
      <c r="CX53" s="64"/>
      <c r="CY53" s="64"/>
      <c r="CZ53" s="36"/>
      <c r="DA53" s="35" t="s">
        <v>131</v>
      </c>
      <c r="DB53" s="93">
        <f>+DB27</f>
        <v>1</v>
      </c>
      <c r="DD53" s="62"/>
      <c r="DE53" s="62"/>
      <c r="DG53" s="62"/>
      <c r="DH53" s="64"/>
      <c r="DI53" s="64"/>
      <c r="DJ53" s="64"/>
      <c r="DK53" s="36"/>
      <c r="DL53" s="35" t="s">
        <v>131</v>
      </c>
      <c r="DM53" s="93">
        <f>+DM27</f>
        <v>1</v>
      </c>
      <c r="DO53" s="62"/>
      <c r="DP53" s="62"/>
    </row>
    <row r="54" spans="1:120">
      <c r="A54" s="62"/>
      <c r="B54" s="64"/>
      <c r="C54" s="64"/>
      <c r="D54" s="64"/>
      <c r="E54" s="91" t="s">
        <v>132</v>
      </c>
      <c r="F54" s="92" t="s">
        <v>128</v>
      </c>
      <c r="G54" s="94">
        <f>+H$45/G50*G46</f>
        <v>23999.999976000003</v>
      </c>
      <c r="I54" s="62"/>
      <c r="J54" s="62"/>
      <c r="L54" s="62"/>
      <c r="M54" s="64"/>
      <c r="N54" s="64"/>
      <c r="O54" s="64"/>
      <c r="P54" s="91" t="s">
        <v>132</v>
      </c>
      <c r="Q54" s="92" t="s">
        <v>128</v>
      </c>
      <c r="R54" s="94">
        <f>+S$45/R50*R46</f>
        <v>53529.411715724731</v>
      </c>
      <c r="T54" s="62"/>
      <c r="U54" s="62"/>
      <c r="W54" s="62"/>
      <c r="X54" s="64"/>
      <c r="Y54" s="64"/>
      <c r="Z54" s="64"/>
      <c r="AA54" s="91" t="s">
        <v>132</v>
      </c>
      <c r="AB54" s="92" t="s">
        <v>128</v>
      </c>
      <c r="AC54" s="94">
        <f>+AD$45/AC50*AC46</f>
        <v>55124.999953846163</v>
      </c>
      <c r="AE54" s="62"/>
      <c r="AF54" s="62"/>
      <c r="AH54" s="62"/>
      <c r="AI54" s="64"/>
      <c r="AJ54" s="64"/>
      <c r="AK54" s="64"/>
      <c r="AL54" s="91" t="s">
        <v>132</v>
      </c>
      <c r="AM54" s="92" t="s">
        <v>128</v>
      </c>
      <c r="AN54" s="94">
        <f>+AO$45/AN50*AN46</f>
        <v>56789.150899893211</v>
      </c>
      <c r="AP54" s="62"/>
      <c r="AQ54" s="62"/>
      <c r="AS54" s="62"/>
      <c r="AT54" s="64"/>
      <c r="AU54" s="64"/>
      <c r="AV54" s="64"/>
      <c r="AW54" s="91" t="s">
        <v>132</v>
      </c>
      <c r="AX54" s="92" t="s">
        <v>128</v>
      </c>
      <c r="AY54" s="94">
        <f>+AZ$45/AY50*AY46</f>
        <v>58524.374958984874</v>
      </c>
      <c r="BA54" s="62"/>
      <c r="BB54" s="62"/>
      <c r="BD54" s="62"/>
      <c r="BE54" s="64"/>
      <c r="BF54" s="64"/>
      <c r="BG54" s="64"/>
      <c r="BH54" s="91" t="s">
        <v>132</v>
      </c>
      <c r="BI54" s="92" t="s">
        <v>128</v>
      </c>
      <c r="BJ54" s="94">
        <f>+BK$45/BJ50*BJ46</f>
        <v>54799.999950181831</v>
      </c>
      <c r="BL54" s="62"/>
      <c r="BM54" s="62"/>
      <c r="BO54" s="62"/>
      <c r="BP54" s="64"/>
      <c r="BQ54" s="64"/>
      <c r="BR54" s="64"/>
      <c r="BS54" s="91" t="s">
        <v>132</v>
      </c>
      <c r="BT54" s="92" t="s">
        <v>128</v>
      </c>
      <c r="BU54" s="94">
        <f>+BV$45/BU50*BU46</f>
        <v>49199.999945333337</v>
      </c>
      <c r="BW54" s="62"/>
      <c r="BX54" s="62"/>
      <c r="BZ54" s="62"/>
      <c r="CA54" s="64"/>
      <c r="CB54" s="64"/>
      <c r="CC54" s="64"/>
      <c r="CD54" s="91" t="s">
        <v>132</v>
      </c>
      <c r="CE54" s="92" t="s">
        <v>128</v>
      </c>
      <c r="CF54" s="94">
        <f>+CG$45/CF50*CF46</f>
        <v>49999.999953846156</v>
      </c>
      <c r="CH54" s="62"/>
      <c r="CI54" s="62"/>
      <c r="CK54" s="62"/>
      <c r="CL54" s="64"/>
      <c r="CM54" s="64"/>
      <c r="CN54" s="64"/>
      <c r="CO54" s="91" t="s">
        <v>132</v>
      </c>
      <c r="CP54" s="92" t="s">
        <v>128</v>
      </c>
      <c r="CQ54" s="94">
        <f>+CR$45/CQ50*CQ46</f>
        <v>54166.666607986117</v>
      </c>
      <c r="CS54" s="62"/>
      <c r="CT54" s="62"/>
      <c r="CV54" s="62"/>
      <c r="CW54" s="64"/>
      <c r="CX54" s="64"/>
      <c r="CY54" s="64"/>
      <c r="CZ54" s="91" t="s">
        <v>132</v>
      </c>
      <c r="DA54" s="92" t="s">
        <v>128</v>
      </c>
      <c r="DB54" s="94">
        <f>+DC$45/DB50*DB46</f>
        <v>54399.999945600008</v>
      </c>
      <c r="DD54" s="62"/>
      <c r="DE54" s="62"/>
      <c r="DG54" s="62"/>
      <c r="DH54" s="64"/>
      <c r="DI54" s="64"/>
      <c r="DJ54" s="64"/>
      <c r="DK54" s="91" t="s">
        <v>132</v>
      </c>
      <c r="DL54" s="92" t="s">
        <v>128</v>
      </c>
      <c r="DM54" s="94">
        <f>+DN$45/DM50*DM46</f>
        <v>49599.999950400008</v>
      </c>
      <c r="DO54" s="62"/>
      <c r="DP54" s="62"/>
    </row>
    <row r="55" spans="1:120">
      <c r="A55" s="62"/>
      <c r="B55" s="64"/>
      <c r="C55" s="64"/>
      <c r="D55" s="64"/>
      <c r="E55" s="29"/>
      <c r="F55" t="s">
        <v>129</v>
      </c>
      <c r="G55" s="94">
        <f>+H$45/G51*G47</f>
        <v>23999.999976000003</v>
      </c>
      <c r="I55" s="62"/>
      <c r="J55" s="62"/>
      <c r="L55" s="62"/>
      <c r="M55" s="64"/>
      <c r="N55" s="64"/>
      <c r="O55" s="64"/>
      <c r="P55" s="29"/>
      <c r="Q55" t="s">
        <v>129</v>
      </c>
      <c r="R55" s="94">
        <f>+S$45/R51*R47</f>
        <v>53529.411715724731</v>
      </c>
      <c r="T55" s="62"/>
      <c r="U55" s="62"/>
      <c r="W55" s="62"/>
      <c r="X55" s="64"/>
      <c r="Y55" s="64"/>
      <c r="Z55" s="64"/>
      <c r="AA55" s="29"/>
      <c r="AB55" t="s">
        <v>129</v>
      </c>
      <c r="AC55" s="94">
        <f>+AD$45/AC51*AC47</f>
        <v>55124.999953846163</v>
      </c>
      <c r="AE55" s="62"/>
      <c r="AF55" s="62"/>
      <c r="AH55" s="62"/>
      <c r="AI55" s="64"/>
      <c r="AJ55" s="64"/>
      <c r="AK55" s="64"/>
      <c r="AL55" s="29"/>
      <c r="AM55" t="s">
        <v>129</v>
      </c>
      <c r="AN55" s="94">
        <f>+AO$45/AN51*AN47</f>
        <v>56789.150899893211</v>
      </c>
      <c r="AP55" s="62"/>
      <c r="AQ55" s="62"/>
      <c r="AS55" s="62"/>
      <c r="AT55" s="64"/>
      <c r="AU55" s="64"/>
      <c r="AV55" s="64"/>
      <c r="AW55" s="29"/>
      <c r="AX55" t="s">
        <v>129</v>
      </c>
      <c r="AY55" s="94">
        <f>+AZ$45/AY51*AY47</f>
        <v>58524.374958984874</v>
      </c>
      <c r="BA55" s="62"/>
      <c r="BB55" s="62"/>
      <c r="BD55" s="62"/>
      <c r="BE55" s="64"/>
      <c r="BF55" s="64"/>
      <c r="BG55" s="64"/>
      <c r="BH55" s="29"/>
      <c r="BI55" t="s">
        <v>129</v>
      </c>
      <c r="BJ55" s="94">
        <f>+BK$45/BJ51*BJ47</f>
        <v>54799.999950181831</v>
      </c>
      <c r="BL55" s="62"/>
      <c r="BM55" s="62"/>
      <c r="BO55" s="62"/>
      <c r="BP55" s="64"/>
      <c r="BQ55" s="64"/>
      <c r="BR55" s="64"/>
      <c r="BS55" s="29"/>
      <c r="BT55" t="s">
        <v>129</v>
      </c>
      <c r="BU55" s="94">
        <f>+BV$45/BU51*BU47</f>
        <v>49199.999945333337</v>
      </c>
      <c r="BW55" s="62"/>
      <c r="BX55" s="62"/>
      <c r="BZ55" s="62"/>
      <c r="CA55" s="64"/>
      <c r="CB55" s="64"/>
      <c r="CC55" s="64"/>
      <c r="CD55" s="29"/>
      <c r="CE55" t="s">
        <v>129</v>
      </c>
      <c r="CF55" s="94">
        <f>+CG$45/CF51*CF47</f>
        <v>49999.999953846156</v>
      </c>
      <c r="CH55" s="62"/>
      <c r="CI55" s="62"/>
      <c r="CK55" s="62"/>
      <c r="CL55" s="64"/>
      <c r="CM55" s="64"/>
      <c r="CN55" s="64"/>
      <c r="CO55" s="29"/>
      <c r="CP55" t="s">
        <v>129</v>
      </c>
      <c r="CQ55" s="94">
        <f>+CR$45/CQ51*CQ47</f>
        <v>54166.666607986117</v>
      </c>
      <c r="CS55" s="62"/>
      <c r="CT55" s="62"/>
      <c r="CV55" s="62"/>
      <c r="CW55" s="64"/>
      <c r="CX55" s="64"/>
      <c r="CY55" s="64"/>
      <c r="CZ55" s="29"/>
      <c r="DA55" t="s">
        <v>129</v>
      </c>
      <c r="DB55" s="94">
        <f>+DC$45/DB51*DB47</f>
        <v>54399.999945600008</v>
      </c>
      <c r="DD55" s="62"/>
      <c r="DE55" s="62"/>
      <c r="DG55" s="62"/>
      <c r="DH55" s="64"/>
      <c r="DI55" s="64"/>
      <c r="DJ55" s="64"/>
      <c r="DK55" s="29"/>
      <c r="DL55" t="s">
        <v>129</v>
      </c>
      <c r="DM55" s="94">
        <f>+DN$45/DM51*DM47</f>
        <v>49599.999950400008</v>
      </c>
      <c r="DO55" s="62"/>
      <c r="DP55" s="62"/>
    </row>
    <row r="56" spans="1:120">
      <c r="A56" s="62"/>
      <c r="B56" s="64"/>
      <c r="C56" s="64"/>
      <c r="D56" s="64"/>
      <c r="E56" s="29"/>
      <c r="F56" t="s">
        <v>130</v>
      </c>
      <c r="G56" s="94">
        <f t="shared" ref="G56:G57" si="10">+H$45/G52*G48</f>
        <v>0</v>
      </c>
      <c r="I56" s="62"/>
      <c r="J56" s="62"/>
      <c r="L56" s="62"/>
      <c r="M56" s="64"/>
      <c r="N56" s="64"/>
      <c r="O56" s="64"/>
      <c r="P56" s="29"/>
      <c r="Q56" t="s">
        <v>130</v>
      </c>
      <c r="R56" s="94">
        <f t="shared" ref="R56:R57" si="11">+S$45/R52*R48</f>
        <v>0</v>
      </c>
      <c r="T56" s="62"/>
      <c r="U56" s="62"/>
      <c r="W56" s="62"/>
      <c r="X56" s="64"/>
      <c r="Y56" s="64"/>
      <c r="Z56" s="64"/>
      <c r="AA56" s="29"/>
      <c r="AB56" t="s">
        <v>130</v>
      </c>
      <c r="AC56" s="94">
        <f t="shared" ref="AC56:AC57" si="12">+AD$45/AC52*AC48</f>
        <v>0</v>
      </c>
      <c r="AE56" s="62"/>
      <c r="AF56" s="62"/>
      <c r="AH56" s="62"/>
      <c r="AI56" s="64"/>
      <c r="AJ56" s="64"/>
      <c r="AK56" s="64"/>
      <c r="AL56" s="29"/>
      <c r="AM56" t="s">
        <v>130</v>
      </c>
      <c r="AN56" s="94">
        <f t="shared" ref="AN56:AN57" si="13">+AO$45/AN52*AN48</f>
        <v>0</v>
      </c>
      <c r="AP56" s="62"/>
      <c r="AQ56" s="62"/>
      <c r="AS56" s="62"/>
      <c r="AT56" s="64"/>
      <c r="AU56" s="64"/>
      <c r="AV56" s="64"/>
      <c r="AW56" s="29"/>
      <c r="AX56" t="s">
        <v>130</v>
      </c>
      <c r="AY56" s="94">
        <f t="shared" ref="AY56:AY57" si="14">+AZ$45/AY52*AY48</f>
        <v>0</v>
      </c>
      <c r="BA56" s="62"/>
      <c r="BB56" s="62"/>
      <c r="BD56" s="62"/>
      <c r="BE56" s="64"/>
      <c r="BF56" s="64"/>
      <c r="BG56" s="64"/>
      <c r="BH56" s="29"/>
      <c r="BI56" t="s">
        <v>130</v>
      </c>
      <c r="BJ56" s="94">
        <f t="shared" ref="BJ56:BJ57" si="15">+BK$45/BJ52*BJ48</f>
        <v>0</v>
      </c>
      <c r="BL56" s="62"/>
      <c r="BM56" s="62"/>
      <c r="BO56" s="62"/>
      <c r="BP56" s="64"/>
      <c r="BQ56" s="64"/>
      <c r="BR56" s="64"/>
      <c r="BS56" s="29"/>
      <c r="BT56" t="s">
        <v>130</v>
      </c>
      <c r="BU56" s="94">
        <f t="shared" ref="BU56:BU57" si="16">+BV$45/BU52*BU48</f>
        <v>0</v>
      </c>
      <c r="BW56" s="62"/>
      <c r="BX56" s="62"/>
      <c r="BZ56" s="62"/>
      <c r="CA56" s="64"/>
      <c r="CB56" s="64"/>
      <c r="CC56" s="64"/>
      <c r="CD56" s="29"/>
      <c r="CE56" t="s">
        <v>130</v>
      </c>
      <c r="CF56" s="94">
        <f t="shared" ref="CF56:CF57" si="17">+CG$45/CF52*CF48</f>
        <v>0</v>
      </c>
      <c r="CH56" s="62"/>
      <c r="CI56" s="62"/>
      <c r="CK56" s="62"/>
      <c r="CL56" s="64"/>
      <c r="CM56" s="64"/>
      <c r="CN56" s="64"/>
      <c r="CO56" s="29"/>
      <c r="CP56" t="s">
        <v>130</v>
      </c>
      <c r="CQ56" s="94">
        <f t="shared" ref="CQ56:CQ57" si="18">+CR$45/CQ52*CQ48</f>
        <v>0</v>
      </c>
      <c r="CS56" s="62"/>
      <c r="CT56" s="62"/>
      <c r="CV56" s="62"/>
      <c r="CW56" s="64"/>
      <c r="CX56" s="64"/>
      <c r="CY56" s="64"/>
      <c r="CZ56" s="29"/>
      <c r="DA56" t="s">
        <v>130</v>
      </c>
      <c r="DB56" s="94">
        <f t="shared" ref="DB56:DB57" si="19">+DC$45/DB52*DB48</f>
        <v>0</v>
      </c>
      <c r="DD56" s="62"/>
      <c r="DE56" s="62"/>
      <c r="DG56" s="62"/>
      <c r="DH56" s="64"/>
      <c r="DI56" s="64"/>
      <c r="DJ56" s="64"/>
      <c r="DK56" s="29"/>
      <c r="DL56" t="s">
        <v>130</v>
      </c>
      <c r="DM56" s="94">
        <f t="shared" ref="DM56:DM57" si="20">+DN$45/DM52*DM48</f>
        <v>0</v>
      </c>
      <c r="DO56" s="62"/>
      <c r="DP56" s="62"/>
    </row>
    <row r="57" spans="1:120">
      <c r="A57" s="62"/>
      <c r="B57" s="64"/>
      <c r="C57" s="64"/>
      <c r="D57" s="64"/>
      <c r="E57" s="36"/>
      <c r="F57" s="35" t="s">
        <v>131</v>
      </c>
      <c r="G57" s="94">
        <f t="shared" si="10"/>
        <v>0</v>
      </c>
      <c r="I57" s="62"/>
      <c r="J57" s="62"/>
      <c r="L57" s="62"/>
      <c r="M57" s="64"/>
      <c r="N57" s="64"/>
      <c r="O57" s="64"/>
      <c r="P57" s="36"/>
      <c r="Q57" s="35" t="s">
        <v>131</v>
      </c>
      <c r="R57" s="94">
        <f t="shared" si="11"/>
        <v>0</v>
      </c>
      <c r="T57" s="62"/>
      <c r="U57" s="62"/>
      <c r="W57" s="62"/>
      <c r="X57" s="64"/>
      <c r="Y57" s="64"/>
      <c r="Z57" s="64"/>
      <c r="AA57" s="36"/>
      <c r="AB57" s="35" t="s">
        <v>131</v>
      </c>
      <c r="AC57" s="94">
        <f t="shared" si="12"/>
        <v>0</v>
      </c>
      <c r="AE57" s="62"/>
      <c r="AF57" s="62"/>
      <c r="AH57" s="62"/>
      <c r="AI57" s="64"/>
      <c r="AJ57" s="64"/>
      <c r="AK57" s="64"/>
      <c r="AL57" s="36"/>
      <c r="AM57" s="35" t="s">
        <v>131</v>
      </c>
      <c r="AN57" s="94">
        <f t="shared" si="13"/>
        <v>0</v>
      </c>
      <c r="AP57" s="62"/>
      <c r="AQ57" s="62"/>
      <c r="AS57" s="62"/>
      <c r="AT57" s="64"/>
      <c r="AU57" s="64"/>
      <c r="AV57" s="64"/>
      <c r="AW57" s="36"/>
      <c r="AX57" s="35" t="s">
        <v>131</v>
      </c>
      <c r="AY57" s="94">
        <f t="shared" si="14"/>
        <v>0</v>
      </c>
      <c r="BA57" s="62"/>
      <c r="BB57" s="62"/>
      <c r="BD57" s="62"/>
      <c r="BE57" s="64"/>
      <c r="BF57" s="64"/>
      <c r="BG57" s="64"/>
      <c r="BH57" s="36"/>
      <c r="BI57" s="35" t="s">
        <v>131</v>
      </c>
      <c r="BJ57" s="94">
        <f t="shared" si="15"/>
        <v>0</v>
      </c>
      <c r="BL57" s="62"/>
      <c r="BM57" s="62"/>
      <c r="BO57" s="62"/>
      <c r="BP57" s="64"/>
      <c r="BQ57" s="64"/>
      <c r="BR57" s="64"/>
      <c r="BS57" s="36"/>
      <c r="BT57" s="35" t="s">
        <v>131</v>
      </c>
      <c r="BU57" s="94">
        <f t="shared" si="16"/>
        <v>0</v>
      </c>
      <c r="BW57" s="62"/>
      <c r="BX57" s="62"/>
      <c r="BZ57" s="62"/>
      <c r="CA57" s="64"/>
      <c r="CB57" s="64"/>
      <c r="CC57" s="64"/>
      <c r="CD57" s="36"/>
      <c r="CE57" s="35" t="s">
        <v>131</v>
      </c>
      <c r="CF57" s="94">
        <f t="shared" si="17"/>
        <v>0</v>
      </c>
      <c r="CH57" s="62"/>
      <c r="CI57" s="62"/>
      <c r="CK57" s="62"/>
      <c r="CL57" s="64"/>
      <c r="CM57" s="64"/>
      <c r="CN57" s="64"/>
      <c r="CO57" s="36"/>
      <c r="CP57" s="35" t="s">
        <v>131</v>
      </c>
      <c r="CQ57" s="94">
        <f t="shared" si="18"/>
        <v>0</v>
      </c>
      <c r="CS57" s="62"/>
      <c r="CT57" s="62"/>
      <c r="CV57" s="62"/>
      <c r="CW57" s="64"/>
      <c r="CX57" s="64"/>
      <c r="CY57" s="64"/>
      <c r="CZ57" s="36"/>
      <c r="DA57" s="35" t="s">
        <v>131</v>
      </c>
      <c r="DB57" s="94">
        <f t="shared" si="19"/>
        <v>0</v>
      </c>
      <c r="DD57" s="62"/>
      <c r="DE57" s="62"/>
      <c r="DG57" s="62"/>
      <c r="DH57" s="64"/>
      <c r="DI57" s="64"/>
      <c r="DJ57" s="64"/>
      <c r="DK57" s="36"/>
      <c r="DL57" s="35" t="s">
        <v>131</v>
      </c>
      <c r="DM57" s="94">
        <f t="shared" si="20"/>
        <v>0</v>
      </c>
      <c r="DO57" s="62"/>
      <c r="DP57" s="62"/>
    </row>
    <row r="58" spans="1:120">
      <c r="A58" s="62"/>
      <c r="B58" s="64"/>
      <c r="C58" s="64"/>
      <c r="D58" s="64"/>
      <c r="E58" s="95" t="s">
        <v>132</v>
      </c>
      <c r="F58" s="96" t="s">
        <v>128</v>
      </c>
      <c r="G58" s="94">
        <f>+G54/E$5*7</f>
        <v>461.53846107692317</v>
      </c>
      <c r="I58" s="62"/>
      <c r="J58" s="62"/>
      <c r="L58" s="62"/>
      <c r="M58" s="64"/>
      <c r="N58" s="64"/>
      <c r="O58" s="64"/>
      <c r="P58" s="95" t="s">
        <v>132</v>
      </c>
      <c r="Q58" s="96" t="s">
        <v>128</v>
      </c>
      <c r="R58" s="94">
        <f>+R54/P$5*7</f>
        <v>1029.4117637639372</v>
      </c>
      <c r="T58" s="62"/>
      <c r="U58" s="62"/>
      <c r="W58" s="62"/>
      <c r="X58" s="64"/>
      <c r="Y58" s="64"/>
      <c r="Z58" s="64"/>
      <c r="AA58" s="95" t="s">
        <v>132</v>
      </c>
      <c r="AB58" s="96" t="s">
        <v>128</v>
      </c>
      <c r="AC58" s="94">
        <f>+AC54/AA$5*7</f>
        <v>1060.0961529585802</v>
      </c>
      <c r="AE58" s="62"/>
      <c r="AF58" s="62"/>
      <c r="AH58" s="62"/>
      <c r="AI58" s="64"/>
      <c r="AJ58" s="64"/>
      <c r="AK58" s="64"/>
      <c r="AL58" s="95" t="s">
        <v>132</v>
      </c>
      <c r="AM58" s="96" t="s">
        <v>128</v>
      </c>
      <c r="AN58" s="94">
        <f>+AN54/AL$5*7</f>
        <v>1092.0990557671771</v>
      </c>
      <c r="AP58" s="62"/>
      <c r="AQ58" s="62"/>
      <c r="AS58" s="62"/>
      <c r="AT58" s="64"/>
      <c r="AU58" s="64"/>
      <c r="AV58" s="64"/>
      <c r="AW58" s="95" t="s">
        <v>132</v>
      </c>
      <c r="AX58" s="96" t="s">
        <v>128</v>
      </c>
      <c r="AY58" s="94">
        <f>+AY54/AW$5*7</f>
        <v>1125.4687492112475</v>
      </c>
      <c r="BA58" s="62"/>
      <c r="BB58" s="62"/>
      <c r="BD58" s="62"/>
      <c r="BE58" s="64"/>
      <c r="BF58" s="64"/>
      <c r="BG58" s="64"/>
      <c r="BH58" s="95" t="s">
        <v>132</v>
      </c>
      <c r="BI58" s="96" t="s">
        <v>128</v>
      </c>
      <c r="BJ58" s="94">
        <f>+BJ54/BH$5*7</f>
        <v>1053.8461528881121</v>
      </c>
      <c r="BL58" s="62"/>
      <c r="BM58" s="62"/>
      <c r="BO58" s="62"/>
      <c r="BP58" s="64"/>
      <c r="BQ58" s="64"/>
      <c r="BR58" s="64"/>
      <c r="BS58" s="95" t="s">
        <v>132</v>
      </c>
      <c r="BT58" s="96" t="s">
        <v>128</v>
      </c>
      <c r="BU58" s="94">
        <f>+BU54/BS$5*7</f>
        <v>946.15384510256422</v>
      </c>
      <c r="BW58" s="62"/>
      <c r="BX58" s="62"/>
      <c r="BZ58" s="62"/>
      <c r="CA58" s="64"/>
      <c r="CB58" s="64"/>
      <c r="CC58" s="64"/>
      <c r="CD58" s="95" t="s">
        <v>132</v>
      </c>
      <c r="CE58" s="96" t="s">
        <v>128</v>
      </c>
      <c r="CF58" s="94">
        <f>+CF54/CD$5*7</f>
        <v>961.5384606508876</v>
      </c>
      <c r="CH58" s="62"/>
      <c r="CI58" s="62"/>
      <c r="CK58" s="62"/>
      <c r="CL58" s="64"/>
      <c r="CM58" s="64"/>
      <c r="CN58" s="64"/>
      <c r="CO58" s="95" t="s">
        <v>132</v>
      </c>
      <c r="CP58" s="96" t="s">
        <v>128</v>
      </c>
      <c r="CQ58" s="94">
        <f>+CQ54/CO$5*7</f>
        <v>1041.6666655381946</v>
      </c>
      <c r="CS58" s="62"/>
      <c r="CT58" s="62"/>
      <c r="CV58" s="62"/>
      <c r="CW58" s="64"/>
      <c r="CX58" s="64"/>
      <c r="CY58" s="64"/>
      <c r="CZ58" s="95" t="s">
        <v>132</v>
      </c>
      <c r="DA58" s="96" t="s">
        <v>128</v>
      </c>
      <c r="DB58" s="94">
        <f>+DB54/CZ$5*7</f>
        <v>1046.1538451076926</v>
      </c>
      <c r="DD58" s="62"/>
      <c r="DE58" s="62"/>
      <c r="DG58" s="62"/>
      <c r="DH58" s="64"/>
      <c r="DI58" s="64"/>
      <c r="DJ58" s="64"/>
      <c r="DK58" s="95" t="s">
        <v>132</v>
      </c>
      <c r="DL58" s="96" t="s">
        <v>128</v>
      </c>
      <c r="DM58" s="94">
        <f>+DM54/DK$5*7</f>
        <v>953.84615289230783</v>
      </c>
      <c r="DO58" s="62"/>
      <c r="DP58" s="62"/>
    </row>
    <row r="59" spans="1:120">
      <c r="A59" s="62"/>
      <c r="B59" s="64"/>
      <c r="C59" s="64"/>
      <c r="D59" s="64"/>
      <c r="E59" s="97" t="s">
        <v>133</v>
      </c>
      <c r="F59" s="98" t="s">
        <v>129</v>
      </c>
      <c r="G59" s="94">
        <f>+G55/E$5*7</f>
        <v>461.53846107692317</v>
      </c>
      <c r="I59" s="62"/>
      <c r="J59" s="62"/>
      <c r="L59" s="62"/>
      <c r="M59" s="64"/>
      <c r="N59" s="64"/>
      <c r="O59" s="64"/>
      <c r="P59" s="97" t="s">
        <v>133</v>
      </c>
      <c r="Q59" s="98" t="s">
        <v>129</v>
      </c>
      <c r="R59" s="94">
        <f>+R55/P$5*7</f>
        <v>1029.4117637639372</v>
      </c>
      <c r="T59" s="62"/>
      <c r="U59" s="62"/>
      <c r="W59" s="62"/>
      <c r="X59" s="64"/>
      <c r="Y59" s="64"/>
      <c r="Z59" s="64"/>
      <c r="AA59" s="97" t="s">
        <v>133</v>
      </c>
      <c r="AB59" s="98" t="s">
        <v>129</v>
      </c>
      <c r="AC59" s="94">
        <f>+AC55/AA$5*7</f>
        <v>1060.0961529585802</v>
      </c>
      <c r="AE59" s="62"/>
      <c r="AF59" s="62"/>
      <c r="AH59" s="62"/>
      <c r="AI59" s="64"/>
      <c r="AJ59" s="64"/>
      <c r="AK59" s="64"/>
      <c r="AL59" s="97" t="s">
        <v>133</v>
      </c>
      <c r="AM59" s="98" t="s">
        <v>129</v>
      </c>
      <c r="AN59" s="94">
        <f>+AN55/AL$5*7</f>
        <v>1092.0990557671771</v>
      </c>
      <c r="AP59" s="62"/>
      <c r="AQ59" s="62"/>
      <c r="AS59" s="62"/>
      <c r="AT59" s="64"/>
      <c r="AU59" s="64"/>
      <c r="AV59" s="64"/>
      <c r="AW59" s="97" t="s">
        <v>133</v>
      </c>
      <c r="AX59" s="98" t="s">
        <v>129</v>
      </c>
      <c r="AY59" s="94">
        <f>+AY55/AW$5*7</f>
        <v>1125.4687492112475</v>
      </c>
      <c r="BA59" s="62"/>
      <c r="BB59" s="62"/>
      <c r="BD59" s="62"/>
      <c r="BE59" s="64"/>
      <c r="BF59" s="64"/>
      <c r="BG59" s="64"/>
      <c r="BH59" s="97" t="s">
        <v>133</v>
      </c>
      <c r="BI59" s="98" t="s">
        <v>129</v>
      </c>
      <c r="BJ59" s="94">
        <f>+BJ55/BH$5*7</f>
        <v>1053.8461528881121</v>
      </c>
      <c r="BL59" s="62"/>
      <c r="BM59" s="62"/>
      <c r="BO59" s="62"/>
      <c r="BP59" s="64"/>
      <c r="BQ59" s="64"/>
      <c r="BR59" s="64"/>
      <c r="BS59" s="97" t="s">
        <v>133</v>
      </c>
      <c r="BT59" s="98" t="s">
        <v>129</v>
      </c>
      <c r="BU59" s="94">
        <f>+BU55/BS$5*7</f>
        <v>946.15384510256422</v>
      </c>
      <c r="BW59" s="62"/>
      <c r="BX59" s="62"/>
      <c r="BZ59" s="62"/>
      <c r="CA59" s="64"/>
      <c r="CB59" s="64"/>
      <c r="CC59" s="64"/>
      <c r="CD59" s="97" t="s">
        <v>133</v>
      </c>
      <c r="CE59" s="98" t="s">
        <v>129</v>
      </c>
      <c r="CF59" s="94">
        <f>+CF55/CD$5*7</f>
        <v>961.5384606508876</v>
      </c>
      <c r="CH59" s="62"/>
      <c r="CI59" s="62"/>
      <c r="CK59" s="62"/>
      <c r="CL59" s="64"/>
      <c r="CM59" s="64"/>
      <c r="CN59" s="64"/>
      <c r="CO59" s="97" t="s">
        <v>133</v>
      </c>
      <c r="CP59" s="98" t="s">
        <v>129</v>
      </c>
      <c r="CQ59" s="94">
        <f>+CQ55/CO$5*7</f>
        <v>1041.6666655381946</v>
      </c>
      <c r="CS59" s="62"/>
      <c r="CT59" s="62"/>
      <c r="CV59" s="62"/>
      <c r="CW59" s="64"/>
      <c r="CX59" s="64"/>
      <c r="CY59" s="64"/>
      <c r="CZ59" s="97" t="s">
        <v>133</v>
      </c>
      <c r="DA59" s="98" t="s">
        <v>129</v>
      </c>
      <c r="DB59" s="94">
        <f>+DB55/CZ$5*7</f>
        <v>1046.1538451076926</v>
      </c>
      <c r="DD59" s="62"/>
      <c r="DE59" s="62"/>
      <c r="DG59" s="62"/>
      <c r="DH59" s="64"/>
      <c r="DI59" s="64"/>
      <c r="DJ59" s="64"/>
      <c r="DK59" s="97" t="s">
        <v>133</v>
      </c>
      <c r="DL59" s="98" t="s">
        <v>129</v>
      </c>
      <c r="DM59" s="94">
        <f>+DM55/DK$5*7</f>
        <v>953.84615289230783</v>
      </c>
      <c r="DO59" s="62"/>
      <c r="DP59" s="62"/>
    </row>
    <row r="60" spans="1:120">
      <c r="A60" s="62"/>
      <c r="B60" s="62"/>
      <c r="C60" s="62"/>
      <c r="D60" s="62"/>
      <c r="E60" s="99"/>
      <c r="F60" s="98" t="s">
        <v>130</v>
      </c>
      <c r="G60" s="94">
        <f t="shared" ref="G60:G61" si="21">+G56/E$5*7</f>
        <v>0</v>
      </c>
      <c r="I60" s="62"/>
      <c r="J60" s="62"/>
      <c r="L60" s="62"/>
      <c r="M60" s="62"/>
      <c r="N60" s="62"/>
      <c r="O60" s="62"/>
      <c r="P60" s="99"/>
      <c r="Q60" s="98" t="s">
        <v>130</v>
      </c>
      <c r="R60" s="94">
        <f t="shared" ref="R60:R61" si="22">+R56/P$5*7</f>
        <v>0</v>
      </c>
      <c r="T60" s="62"/>
      <c r="U60" s="62"/>
      <c r="W60" s="62"/>
      <c r="X60" s="62"/>
      <c r="Y60" s="62"/>
      <c r="Z60" s="62"/>
      <c r="AA60" s="99"/>
      <c r="AB60" s="98" t="s">
        <v>130</v>
      </c>
      <c r="AC60" s="94">
        <f t="shared" ref="AC60:AC61" si="23">+AC56/AA$5*7</f>
        <v>0</v>
      </c>
      <c r="AE60" s="62"/>
      <c r="AF60" s="62"/>
      <c r="AH60" s="62"/>
      <c r="AI60" s="62"/>
      <c r="AJ60" s="62"/>
      <c r="AK60" s="62"/>
      <c r="AL60" s="99"/>
      <c r="AM60" s="98" t="s">
        <v>130</v>
      </c>
      <c r="AN60" s="94">
        <f t="shared" ref="AN60:AN61" si="24">+AN56/AL$5*7</f>
        <v>0</v>
      </c>
      <c r="AP60" s="62"/>
      <c r="AQ60" s="62"/>
      <c r="AS60" s="62"/>
      <c r="AT60" s="62"/>
      <c r="AU60" s="62"/>
      <c r="AV60" s="62"/>
      <c r="AW60" s="99"/>
      <c r="AX60" s="98" t="s">
        <v>130</v>
      </c>
      <c r="AY60" s="94">
        <f t="shared" ref="AY60:AY61" si="25">+AY56/AW$5*7</f>
        <v>0</v>
      </c>
      <c r="BA60" s="62"/>
      <c r="BB60" s="62"/>
      <c r="BD60" s="62"/>
      <c r="BE60" s="62"/>
      <c r="BF60" s="62"/>
      <c r="BG60" s="62"/>
      <c r="BH60" s="99"/>
      <c r="BI60" s="98" t="s">
        <v>130</v>
      </c>
      <c r="BJ60" s="94">
        <f t="shared" ref="BJ60:BJ61" si="26">+BJ56/BH$5*7</f>
        <v>0</v>
      </c>
      <c r="BL60" s="62"/>
      <c r="BM60" s="62"/>
      <c r="BO60" s="62"/>
      <c r="BP60" s="62"/>
      <c r="BQ60" s="62"/>
      <c r="BR60" s="62"/>
      <c r="BS60" s="99"/>
      <c r="BT60" s="98" t="s">
        <v>130</v>
      </c>
      <c r="BU60" s="94">
        <f t="shared" ref="BU60:BU61" si="27">+BU56/BS$5*7</f>
        <v>0</v>
      </c>
      <c r="BW60" s="62"/>
      <c r="BX60" s="62"/>
      <c r="BZ60" s="62"/>
      <c r="CA60" s="62"/>
      <c r="CB60" s="62"/>
      <c r="CC60" s="62"/>
      <c r="CD60" s="99"/>
      <c r="CE60" s="98" t="s">
        <v>130</v>
      </c>
      <c r="CF60" s="94">
        <f t="shared" ref="CF60:CF61" si="28">+CF56/CD$5*7</f>
        <v>0</v>
      </c>
      <c r="CH60" s="62"/>
      <c r="CI60" s="62"/>
      <c r="CK60" s="62"/>
      <c r="CL60" s="62"/>
      <c r="CM60" s="62"/>
      <c r="CN60" s="62"/>
      <c r="CO60" s="99"/>
      <c r="CP60" s="98" t="s">
        <v>130</v>
      </c>
      <c r="CQ60" s="94">
        <f t="shared" ref="CQ60:CQ61" si="29">+CQ56/CO$5*7</f>
        <v>0</v>
      </c>
      <c r="CS60" s="62"/>
      <c r="CT60" s="62"/>
      <c r="CV60" s="62"/>
      <c r="CW60" s="62"/>
      <c r="CX60" s="62"/>
      <c r="CY60" s="62"/>
      <c r="CZ60" s="99"/>
      <c r="DA60" s="98" t="s">
        <v>130</v>
      </c>
      <c r="DB60" s="94">
        <f t="shared" ref="DB60:DB61" si="30">+DB56/CZ$5*7</f>
        <v>0</v>
      </c>
      <c r="DD60" s="62"/>
      <c r="DE60" s="62"/>
      <c r="DG60" s="62"/>
      <c r="DH60" s="62"/>
      <c r="DI60" s="62"/>
      <c r="DJ60" s="62"/>
      <c r="DK60" s="99"/>
      <c r="DL60" s="98" t="s">
        <v>130</v>
      </c>
      <c r="DM60" s="94">
        <f t="shared" ref="DM60:DM61" si="31">+DM56/DK$5*7</f>
        <v>0</v>
      </c>
      <c r="DO60" s="62"/>
      <c r="DP60" s="62"/>
    </row>
    <row r="61" spans="1:120">
      <c r="A61" s="62"/>
      <c r="B61" s="64"/>
      <c r="C61" s="64"/>
      <c r="D61" s="64"/>
      <c r="E61" s="36" t="s">
        <v>134</v>
      </c>
      <c r="F61" s="100" t="s">
        <v>131</v>
      </c>
      <c r="G61" s="94">
        <f t="shared" si="21"/>
        <v>0</v>
      </c>
      <c r="I61" s="62"/>
      <c r="J61" s="62"/>
      <c r="L61" s="62"/>
      <c r="M61" s="64"/>
      <c r="N61" s="64"/>
      <c r="O61" s="64"/>
      <c r="P61" s="36" t="s">
        <v>134</v>
      </c>
      <c r="Q61" s="100" t="s">
        <v>131</v>
      </c>
      <c r="R61" s="94">
        <f t="shared" si="22"/>
        <v>0</v>
      </c>
      <c r="T61" s="62"/>
      <c r="U61" s="62"/>
      <c r="W61" s="62"/>
      <c r="X61" s="64"/>
      <c r="Y61" s="64"/>
      <c r="Z61" s="64"/>
      <c r="AA61" s="36" t="s">
        <v>134</v>
      </c>
      <c r="AB61" s="100" t="s">
        <v>131</v>
      </c>
      <c r="AC61" s="94">
        <f t="shared" si="23"/>
        <v>0</v>
      </c>
      <c r="AE61" s="62"/>
      <c r="AF61" s="62"/>
      <c r="AH61" s="62"/>
      <c r="AI61" s="64"/>
      <c r="AJ61" s="64"/>
      <c r="AK61" s="64"/>
      <c r="AL61" s="36" t="s">
        <v>134</v>
      </c>
      <c r="AM61" s="100" t="s">
        <v>131</v>
      </c>
      <c r="AN61" s="94">
        <f t="shared" si="24"/>
        <v>0</v>
      </c>
      <c r="AP61" s="62"/>
      <c r="AQ61" s="62"/>
      <c r="AS61" s="62"/>
      <c r="AT61" s="64"/>
      <c r="AU61" s="64"/>
      <c r="AV61" s="64"/>
      <c r="AW61" s="36" t="s">
        <v>134</v>
      </c>
      <c r="AX61" s="100" t="s">
        <v>131</v>
      </c>
      <c r="AY61" s="94">
        <f t="shared" si="25"/>
        <v>0</v>
      </c>
      <c r="BA61" s="62"/>
      <c r="BB61" s="62"/>
      <c r="BD61" s="62"/>
      <c r="BE61" s="64"/>
      <c r="BF61" s="64"/>
      <c r="BG61" s="64"/>
      <c r="BH61" s="36" t="s">
        <v>134</v>
      </c>
      <c r="BI61" s="100" t="s">
        <v>131</v>
      </c>
      <c r="BJ61" s="94">
        <f t="shared" si="26"/>
        <v>0</v>
      </c>
      <c r="BL61" s="62"/>
      <c r="BM61" s="62"/>
      <c r="BO61" s="62"/>
      <c r="BP61" s="64"/>
      <c r="BQ61" s="64"/>
      <c r="BR61" s="64"/>
      <c r="BS61" s="36" t="s">
        <v>134</v>
      </c>
      <c r="BT61" s="100" t="s">
        <v>131</v>
      </c>
      <c r="BU61" s="94">
        <f t="shared" si="27"/>
        <v>0</v>
      </c>
      <c r="BW61" s="62"/>
      <c r="BX61" s="62"/>
      <c r="BZ61" s="62"/>
      <c r="CA61" s="64"/>
      <c r="CB61" s="64"/>
      <c r="CC61" s="64"/>
      <c r="CD61" s="36" t="s">
        <v>134</v>
      </c>
      <c r="CE61" s="100" t="s">
        <v>131</v>
      </c>
      <c r="CF61" s="94">
        <f t="shared" si="28"/>
        <v>0</v>
      </c>
      <c r="CH61" s="62"/>
      <c r="CI61" s="62"/>
      <c r="CK61" s="62"/>
      <c r="CL61" s="64"/>
      <c r="CM61" s="64"/>
      <c r="CN61" s="64"/>
      <c r="CO61" s="36" t="s">
        <v>134</v>
      </c>
      <c r="CP61" s="100" t="s">
        <v>131</v>
      </c>
      <c r="CQ61" s="94">
        <f t="shared" si="29"/>
        <v>0</v>
      </c>
      <c r="CS61" s="62"/>
      <c r="CT61" s="62"/>
      <c r="CV61" s="62"/>
      <c r="CW61" s="64"/>
      <c r="CX61" s="64"/>
      <c r="CY61" s="64"/>
      <c r="CZ61" s="36" t="s">
        <v>134</v>
      </c>
      <c r="DA61" s="100" t="s">
        <v>131</v>
      </c>
      <c r="DB61" s="94">
        <f t="shared" si="30"/>
        <v>0</v>
      </c>
      <c r="DD61" s="62"/>
      <c r="DE61" s="62"/>
      <c r="DG61" s="62"/>
      <c r="DH61" s="64"/>
      <c r="DI61" s="64"/>
      <c r="DJ61" s="64"/>
      <c r="DK61" s="36" t="s">
        <v>134</v>
      </c>
      <c r="DL61" s="100" t="s">
        <v>131</v>
      </c>
      <c r="DM61" s="94">
        <f t="shared" si="31"/>
        <v>0</v>
      </c>
      <c r="DO61" s="62"/>
      <c r="DP61" s="62"/>
    </row>
    <row r="62" spans="1:120" ht="15.75" thickBot="1">
      <c r="A62" s="62"/>
      <c r="B62" s="64"/>
      <c r="C62" s="64"/>
      <c r="D62" s="64"/>
      <c r="E62" s="101" t="s">
        <v>40</v>
      </c>
      <c r="F62" s="102"/>
      <c r="G62" s="103">
        <f>SUM(G58:G61)</f>
        <v>923.07692215384634</v>
      </c>
      <c r="I62" s="62"/>
      <c r="J62" s="62"/>
      <c r="L62" s="62"/>
      <c r="M62" s="64"/>
      <c r="N62" s="64"/>
      <c r="O62" s="64"/>
      <c r="P62" s="101" t="s">
        <v>40</v>
      </c>
      <c r="Q62" s="102"/>
      <c r="R62" s="103">
        <f>SUM(R58:R61)</f>
        <v>2058.8235275278744</v>
      </c>
      <c r="T62" s="62"/>
      <c r="U62" s="62"/>
      <c r="W62" s="62"/>
      <c r="X62" s="64"/>
      <c r="Y62" s="64"/>
      <c r="Z62" s="64"/>
      <c r="AA62" s="101" t="s">
        <v>40</v>
      </c>
      <c r="AB62" s="102"/>
      <c r="AC62" s="103">
        <f>SUM(AC58:AC61)</f>
        <v>2120.1923059171604</v>
      </c>
      <c r="AE62" s="62"/>
      <c r="AF62" s="62"/>
      <c r="AH62" s="62"/>
      <c r="AI62" s="64"/>
      <c r="AJ62" s="64"/>
      <c r="AK62" s="64"/>
      <c r="AL62" s="101" t="s">
        <v>40</v>
      </c>
      <c r="AM62" s="102"/>
      <c r="AN62" s="103">
        <f>SUM(AN58:AN61)</f>
        <v>2184.1981115343542</v>
      </c>
      <c r="AP62" s="62"/>
      <c r="AQ62" s="62"/>
      <c r="AS62" s="62"/>
      <c r="AT62" s="64"/>
      <c r="AU62" s="64"/>
      <c r="AV62" s="64"/>
      <c r="AW62" s="101" t="s">
        <v>40</v>
      </c>
      <c r="AX62" s="102"/>
      <c r="AY62" s="103">
        <f>SUM(AY58:AY61)</f>
        <v>2250.9374984224951</v>
      </c>
      <c r="BA62" s="62"/>
      <c r="BB62" s="62"/>
      <c r="BD62" s="62"/>
      <c r="BE62" s="64"/>
      <c r="BF62" s="64"/>
      <c r="BG62" s="64"/>
      <c r="BH62" s="101" t="s">
        <v>40</v>
      </c>
      <c r="BI62" s="102"/>
      <c r="BJ62" s="103">
        <f>SUM(BJ58:BJ61)</f>
        <v>2107.6923057762242</v>
      </c>
      <c r="BL62" s="62"/>
      <c r="BM62" s="62"/>
      <c r="BO62" s="62"/>
      <c r="BP62" s="64"/>
      <c r="BQ62" s="64"/>
      <c r="BR62" s="64"/>
      <c r="BS62" s="101" t="s">
        <v>40</v>
      </c>
      <c r="BT62" s="102"/>
      <c r="BU62" s="103">
        <f>SUM(BU58:BU61)</f>
        <v>1892.3076902051284</v>
      </c>
      <c r="BW62" s="62"/>
      <c r="BX62" s="62"/>
      <c r="BZ62" s="62"/>
      <c r="CA62" s="64"/>
      <c r="CB62" s="64"/>
      <c r="CC62" s="64"/>
      <c r="CD62" s="101" t="s">
        <v>40</v>
      </c>
      <c r="CE62" s="102"/>
      <c r="CF62" s="103">
        <f>SUM(CF58:CF61)</f>
        <v>1923.0769213017752</v>
      </c>
      <c r="CH62" s="62"/>
      <c r="CI62" s="62"/>
      <c r="CK62" s="62"/>
      <c r="CL62" s="64"/>
      <c r="CM62" s="64"/>
      <c r="CN62" s="64"/>
      <c r="CO62" s="101" t="s">
        <v>40</v>
      </c>
      <c r="CP62" s="102"/>
      <c r="CQ62" s="103">
        <f>SUM(CQ58:CQ61)</f>
        <v>2083.3333310763892</v>
      </c>
      <c r="CS62" s="62"/>
      <c r="CT62" s="62"/>
      <c r="CV62" s="62"/>
      <c r="CW62" s="64"/>
      <c r="CX62" s="64"/>
      <c r="CY62" s="64"/>
      <c r="CZ62" s="101" t="s">
        <v>40</v>
      </c>
      <c r="DA62" s="102"/>
      <c r="DB62" s="103">
        <f>SUM(DB58:DB61)</f>
        <v>2092.3076902153853</v>
      </c>
      <c r="DD62" s="62"/>
      <c r="DE62" s="62"/>
      <c r="DG62" s="62"/>
      <c r="DH62" s="64"/>
      <c r="DI62" s="64"/>
      <c r="DJ62" s="64"/>
      <c r="DK62" s="101" t="s">
        <v>40</v>
      </c>
      <c r="DL62" s="102"/>
      <c r="DM62" s="103">
        <f>SUM(DM58:DM61)</f>
        <v>1907.6923057846157</v>
      </c>
      <c r="DO62" s="62"/>
      <c r="DP62" s="62"/>
    </row>
    <row r="63" spans="1:120" ht="15.75" thickTop="1"/>
  </sheetData>
  <sheetProtection selectLockedCells="1" selectUnlockedCells="1"/>
  <mergeCells count="44">
    <mergeCell ref="DG2:DP2"/>
    <mergeCell ref="DG3:DP3"/>
    <mergeCell ref="DG6:DP6"/>
    <mergeCell ref="DJ43:DM43"/>
    <mergeCell ref="CK2:CT2"/>
    <mergeCell ref="CK3:CT3"/>
    <mergeCell ref="CK6:CT6"/>
    <mergeCell ref="CN43:CQ43"/>
    <mergeCell ref="CV2:DE2"/>
    <mergeCell ref="CV3:DE3"/>
    <mergeCell ref="CV6:DE6"/>
    <mergeCell ref="CY43:DB43"/>
    <mergeCell ref="BO2:BX2"/>
    <mergeCell ref="BO3:BX3"/>
    <mergeCell ref="BO6:BX6"/>
    <mergeCell ref="BR43:BU43"/>
    <mergeCell ref="BZ2:CI2"/>
    <mergeCell ref="BZ3:CI3"/>
    <mergeCell ref="BZ6:CI6"/>
    <mergeCell ref="CC43:CF43"/>
    <mergeCell ref="AS2:BB2"/>
    <mergeCell ref="AS3:BB3"/>
    <mergeCell ref="AS6:BB6"/>
    <mergeCell ref="AV43:AY43"/>
    <mergeCell ref="BD2:BM2"/>
    <mergeCell ref="BD3:BM3"/>
    <mergeCell ref="BD6:BM6"/>
    <mergeCell ref="BG43:BJ43"/>
    <mergeCell ref="W2:AF2"/>
    <mergeCell ref="W3:AF3"/>
    <mergeCell ref="W6:AF6"/>
    <mergeCell ref="Z43:AC43"/>
    <mergeCell ref="AH2:AQ2"/>
    <mergeCell ref="AH3:AQ3"/>
    <mergeCell ref="AH6:AQ6"/>
    <mergeCell ref="AK43:AN43"/>
    <mergeCell ref="A2:J2"/>
    <mergeCell ref="A3:J3"/>
    <mergeCell ref="A6:J6"/>
    <mergeCell ref="D43:G43"/>
    <mergeCell ref="L2:U2"/>
    <mergeCell ref="L3:U3"/>
    <mergeCell ref="L6:U6"/>
    <mergeCell ref="O43:R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6"/>
  <sheetViews>
    <sheetView zoomScale="80" zoomScaleNormal="80" workbookViewId="0">
      <selection activeCell="B3" sqref="B3"/>
    </sheetView>
  </sheetViews>
  <sheetFormatPr defaultRowHeight="15"/>
  <cols>
    <col min="1" max="1" width="23.7109375" customWidth="1"/>
    <col min="2" max="2" width="29.7109375" customWidth="1"/>
    <col min="3" max="15" width="13.7109375" customWidth="1"/>
    <col min="16" max="16" width="3.42578125" customWidth="1"/>
  </cols>
  <sheetData>
    <row r="1" spans="1:17" ht="60" customHeight="1">
      <c r="A1" s="59" t="s">
        <v>102</v>
      </c>
      <c r="B1" s="32"/>
      <c r="C1" s="31"/>
      <c r="D1" s="32"/>
      <c r="E1" s="32"/>
      <c r="F1" s="32"/>
      <c r="G1" s="32"/>
      <c r="H1" s="32"/>
      <c r="I1" s="33"/>
      <c r="J1" s="32"/>
      <c r="K1" s="32"/>
      <c r="L1" s="32"/>
      <c r="M1" s="32"/>
      <c r="N1" s="32"/>
      <c r="O1" s="32"/>
      <c r="P1" s="34"/>
    </row>
    <row r="2" spans="1:17" ht="11.45" customHeight="1">
      <c r="A2" s="29"/>
      <c r="P2" s="30"/>
    </row>
    <row r="3" spans="1:17" s="13" customFormat="1">
      <c r="A3" s="50"/>
      <c r="B3" s="19" t="s">
        <v>39</v>
      </c>
      <c r="C3" s="13" t="s">
        <v>62</v>
      </c>
      <c r="D3" s="13" t="s">
        <v>63</v>
      </c>
      <c r="E3" s="13" t="s">
        <v>64</v>
      </c>
      <c r="F3" s="13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  <c r="L3" s="13" t="s">
        <v>71</v>
      </c>
      <c r="M3" s="13" t="s">
        <v>72</v>
      </c>
      <c r="N3" s="13" t="s">
        <v>73</v>
      </c>
      <c r="O3" s="13" t="s">
        <v>40</v>
      </c>
      <c r="P3" s="46"/>
    </row>
    <row r="4" spans="1:17" s="13" customFormat="1" ht="14.45" customHeight="1">
      <c r="A4" s="50"/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13" t="s">
        <v>1</v>
      </c>
      <c r="O4" s="13" t="s">
        <v>1</v>
      </c>
      <c r="P4" s="46"/>
    </row>
    <row r="5" spans="1:17" s="13" customFormat="1" ht="14.45" customHeight="1">
      <c r="A5" s="50"/>
      <c r="B5" s="14" t="s">
        <v>75</v>
      </c>
      <c r="C5" s="22">
        <v>0.06</v>
      </c>
      <c r="D5" s="22">
        <v>0.06</v>
      </c>
      <c r="E5" s="22">
        <v>7.0000000000000007E-2</v>
      </c>
      <c r="F5" s="22">
        <v>7.0000000000000007E-2</v>
      </c>
      <c r="G5" s="22">
        <v>0.08</v>
      </c>
      <c r="H5" s="22">
        <v>0.08</v>
      </c>
      <c r="I5" s="22">
        <v>0.09</v>
      </c>
      <c r="J5" s="22">
        <v>0.09</v>
      </c>
      <c r="K5" s="22">
        <v>0.1</v>
      </c>
      <c r="L5" s="22">
        <v>0.1</v>
      </c>
      <c r="M5" s="22">
        <v>0.1</v>
      </c>
      <c r="N5" s="22">
        <v>0.1</v>
      </c>
      <c r="O5" s="55">
        <f>SUM(C5:N5)</f>
        <v>0.99999999999999989</v>
      </c>
      <c r="P5" s="47"/>
      <c r="Q5" s="28"/>
    </row>
    <row r="6" spans="1:17" s="13" customFormat="1">
      <c r="A6" s="50"/>
      <c r="O6" s="28" t="s">
        <v>78</v>
      </c>
      <c r="P6" s="48"/>
      <c r="Q6" s="28"/>
    </row>
    <row r="7" spans="1:17">
      <c r="A7" s="29" t="s">
        <v>74</v>
      </c>
      <c r="C7" s="19">
        <v>10000</v>
      </c>
      <c r="D7" s="2">
        <f>C58</f>
        <v>13849.999999999998</v>
      </c>
      <c r="E7" s="2">
        <f t="shared" ref="E7:N7" si="0">D58</f>
        <v>17700</v>
      </c>
      <c r="F7" s="2">
        <f t="shared" si="0"/>
        <v>22350</v>
      </c>
      <c r="G7" s="2">
        <f t="shared" si="0"/>
        <v>23132</v>
      </c>
      <c r="H7" s="2">
        <f t="shared" si="0"/>
        <v>28582</v>
      </c>
      <c r="I7" s="2">
        <f t="shared" si="0"/>
        <v>34032</v>
      </c>
      <c r="J7" s="2">
        <f t="shared" si="0"/>
        <v>35526</v>
      </c>
      <c r="K7" s="2">
        <f t="shared" si="0"/>
        <v>41776</v>
      </c>
      <c r="L7" s="2">
        <f t="shared" si="0"/>
        <v>48826</v>
      </c>
      <c r="M7" s="2">
        <f t="shared" si="0"/>
        <v>50010</v>
      </c>
      <c r="N7" s="2">
        <f t="shared" si="0"/>
        <v>57060</v>
      </c>
      <c r="P7" s="30"/>
    </row>
    <row r="8" spans="1:17" ht="11.45" customHeight="1">
      <c r="A8" s="29"/>
      <c r="P8" s="30"/>
    </row>
    <row r="9" spans="1:17" ht="18.75">
      <c r="A9" s="51" t="s">
        <v>41</v>
      </c>
      <c r="P9" s="30"/>
    </row>
    <row r="10" spans="1:17">
      <c r="A10" s="29" t="s">
        <v>57</v>
      </c>
      <c r="C10" s="2">
        <f>'P&amp;L'!$E$6*C$5*1.2</f>
        <v>7200</v>
      </c>
      <c r="D10" s="2">
        <f>'P&amp;L'!$E$6*D$5*1.2</f>
        <v>7200</v>
      </c>
      <c r="E10" s="2">
        <f>'P&amp;L'!$E$6*E$5*1.2</f>
        <v>8400</v>
      </c>
      <c r="F10" s="2">
        <f>'P&amp;L'!$E$6*F$5*1.2</f>
        <v>8400</v>
      </c>
      <c r="G10" s="2">
        <f>'P&amp;L'!$E$6*G$5*1.2</f>
        <v>9600</v>
      </c>
      <c r="H10" s="2">
        <f>'P&amp;L'!$E$6*H$5*1.2</f>
        <v>9600</v>
      </c>
      <c r="I10" s="2">
        <f>'P&amp;L'!$E$6*I$5*1.2</f>
        <v>10800</v>
      </c>
      <c r="J10" s="2">
        <f>'P&amp;L'!$E$6*J$5*1.2</f>
        <v>10800</v>
      </c>
      <c r="K10" s="2">
        <f>'P&amp;L'!$E$6*K$5*1.2</f>
        <v>12000</v>
      </c>
      <c r="L10" s="2">
        <f>'P&amp;L'!$E$6*L$5*1.2</f>
        <v>12000</v>
      </c>
      <c r="M10" s="2">
        <f>'P&amp;L'!$E$6*M$5*1.2</f>
        <v>12000</v>
      </c>
      <c r="N10" s="2">
        <f>'P&amp;L'!$E$6*N$5*1.2</f>
        <v>12000</v>
      </c>
      <c r="O10" s="2">
        <f t="shared" ref="O10:O15" si="1">SUM(C10:N10)</f>
        <v>120000</v>
      </c>
      <c r="P10" s="49"/>
    </row>
    <row r="11" spans="1:17">
      <c r="A11" s="29" t="s">
        <v>58</v>
      </c>
      <c r="C11" s="2">
        <f>'P&amp;L'!$E$7*C$5*1.2</f>
        <v>7200</v>
      </c>
      <c r="D11" s="2">
        <f>'P&amp;L'!$E$7*D$5*1.2</f>
        <v>7200</v>
      </c>
      <c r="E11" s="2">
        <f>'P&amp;L'!$E$7*E$5*1.2</f>
        <v>8400</v>
      </c>
      <c r="F11" s="2">
        <f>'P&amp;L'!$E$7*F$5*1.2</f>
        <v>8400</v>
      </c>
      <c r="G11" s="2">
        <f>'P&amp;L'!$E$7*G$5*1.2</f>
        <v>9600</v>
      </c>
      <c r="H11" s="2">
        <f>'P&amp;L'!$E$7*H$5*1.2</f>
        <v>9600</v>
      </c>
      <c r="I11" s="2">
        <f>'P&amp;L'!$E$7*I$5*1.2</f>
        <v>10800</v>
      </c>
      <c r="J11" s="2">
        <f>'P&amp;L'!$E$7*J$5*1.2</f>
        <v>10800</v>
      </c>
      <c r="K11" s="2">
        <f>'P&amp;L'!$E$7*K$5*1.2</f>
        <v>12000</v>
      </c>
      <c r="L11" s="2">
        <f>'P&amp;L'!$E$7*L$5*1.2</f>
        <v>12000</v>
      </c>
      <c r="M11" s="2">
        <f>'P&amp;L'!$E$7*M$5*1.2</f>
        <v>12000</v>
      </c>
      <c r="N11" s="2">
        <f>'P&amp;L'!$E$7*N$5*1.2</f>
        <v>12000</v>
      </c>
      <c r="O11" s="2">
        <f t="shared" si="1"/>
        <v>120000</v>
      </c>
      <c r="P11" s="49"/>
    </row>
    <row r="12" spans="1:17">
      <c r="A12" s="29" t="s">
        <v>47</v>
      </c>
      <c r="C12" s="2">
        <f>'P&amp;L'!$E$8*C$5*1.2</f>
        <v>0</v>
      </c>
      <c r="D12" s="2">
        <f>'P&amp;L'!$E$8*D$5*1.2</f>
        <v>0</v>
      </c>
      <c r="E12" s="2">
        <f>'P&amp;L'!$E$8*E$5*1.2</f>
        <v>0</v>
      </c>
      <c r="F12" s="2">
        <f>'P&amp;L'!$E$8*F$5*1.2</f>
        <v>0</v>
      </c>
      <c r="G12" s="2">
        <f>'P&amp;L'!$E$8*G$5*1.2</f>
        <v>0</v>
      </c>
      <c r="H12" s="2">
        <f>'P&amp;L'!$E$8*H$5*1.2</f>
        <v>0</v>
      </c>
      <c r="I12" s="2">
        <f>'P&amp;L'!$E$8*I$5*1.2</f>
        <v>0</v>
      </c>
      <c r="J12" s="2">
        <f>'P&amp;L'!$E$8*J$5*1.2</f>
        <v>0</v>
      </c>
      <c r="K12" s="2">
        <f>'P&amp;L'!$E$8*K$5*1.2</f>
        <v>0</v>
      </c>
      <c r="L12" s="2">
        <f>'P&amp;L'!$E$8*L$5*1.2</f>
        <v>0</v>
      </c>
      <c r="M12" s="2">
        <f>'P&amp;L'!$E$8*M$5*1.2</f>
        <v>0</v>
      </c>
      <c r="N12" s="2">
        <f>'P&amp;L'!$E$8*N$5*1.2</f>
        <v>0</v>
      </c>
      <c r="O12" s="2">
        <f t="shared" si="1"/>
        <v>0</v>
      </c>
      <c r="P12" s="49"/>
    </row>
    <row r="13" spans="1:17">
      <c r="A13" s="29" t="s">
        <v>5</v>
      </c>
      <c r="C13" s="2">
        <f>'P&amp;L'!$E$9*C$5*1.2</f>
        <v>0</v>
      </c>
      <c r="D13" s="2">
        <f>'P&amp;L'!$E$9*D$5*1.2</f>
        <v>0</v>
      </c>
      <c r="E13" s="2">
        <f>'P&amp;L'!$E$9*E$5*1.2</f>
        <v>0</v>
      </c>
      <c r="F13" s="2">
        <f>'P&amp;L'!$E$9*F$5*1.2</f>
        <v>0</v>
      </c>
      <c r="G13" s="2">
        <f>'P&amp;L'!$E$9*G$5*1.2</f>
        <v>0</v>
      </c>
      <c r="H13" s="2">
        <f>'P&amp;L'!$E$9*H$5*1.2</f>
        <v>0</v>
      </c>
      <c r="I13" s="2">
        <f>'P&amp;L'!$E$9*I$5*1.2</f>
        <v>0</v>
      </c>
      <c r="J13" s="2">
        <f>'P&amp;L'!$E$9*J$5*1.2</f>
        <v>0</v>
      </c>
      <c r="K13" s="2">
        <f>'P&amp;L'!$E$9*K$5*1.2</f>
        <v>0</v>
      </c>
      <c r="L13" s="2">
        <f>'P&amp;L'!$E$9*L$5*1.2</f>
        <v>0</v>
      </c>
      <c r="M13" s="2">
        <f>'P&amp;L'!$E$9*M$5*1.2</f>
        <v>0</v>
      </c>
      <c r="N13" s="2">
        <f>'P&amp;L'!$E$9*N$5*1.2</f>
        <v>0</v>
      </c>
      <c r="O13" s="2">
        <f t="shared" si="1"/>
        <v>0</v>
      </c>
      <c r="P13" s="49"/>
    </row>
    <row r="14" spans="1:17">
      <c r="A14" s="29" t="s">
        <v>16</v>
      </c>
      <c r="C14" s="2">
        <f>'P&amp;L'!$E$10*C$5</f>
        <v>0</v>
      </c>
      <c r="D14" s="2">
        <f>'P&amp;L'!$E$10*D$5</f>
        <v>0</v>
      </c>
      <c r="E14" s="2">
        <f>'P&amp;L'!$E$10*E$5</f>
        <v>0</v>
      </c>
      <c r="F14" s="2">
        <f>'P&amp;L'!$E$10*F$5</f>
        <v>0</v>
      </c>
      <c r="G14" s="2">
        <f>'P&amp;L'!$E$10*G$5</f>
        <v>0</v>
      </c>
      <c r="H14" s="2">
        <f>'P&amp;L'!$E$10*H$5</f>
        <v>0</v>
      </c>
      <c r="I14" s="2">
        <f>'P&amp;L'!$E$10*I$5</f>
        <v>0</v>
      </c>
      <c r="J14" s="2">
        <f>'P&amp;L'!$E$10*J$5</f>
        <v>0</v>
      </c>
      <c r="K14" s="2">
        <f>'P&amp;L'!$E$10*K$5</f>
        <v>0</v>
      </c>
      <c r="L14" s="2">
        <f>'P&amp;L'!$E$10*L$5</f>
        <v>0</v>
      </c>
      <c r="M14" s="2">
        <f>'P&amp;L'!$E$10*M$5</f>
        <v>0</v>
      </c>
      <c r="N14" s="2">
        <f>'P&amp;L'!$E$10*N$5</f>
        <v>0</v>
      </c>
      <c r="O14" s="2">
        <f t="shared" si="1"/>
        <v>0</v>
      </c>
      <c r="P14" s="49"/>
    </row>
    <row r="15" spans="1:17">
      <c r="A15" s="29" t="s">
        <v>42</v>
      </c>
      <c r="C15" s="15">
        <f t="shared" ref="C15:N15" si="2">SUM(C10:C14)</f>
        <v>14400</v>
      </c>
      <c r="D15" s="15">
        <f t="shared" si="2"/>
        <v>14400</v>
      </c>
      <c r="E15" s="15">
        <f t="shared" si="2"/>
        <v>16800</v>
      </c>
      <c r="F15" s="15">
        <f t="shared" si="2"/>
        <v>16800</v>
      </c>
      <c r="G15" s="15">
        <f t="shared" si="2"/>
        <v>19200</v>
      </c>
      <c r="H15" s="15">
        <f t="shared" si="2"/>
        <v>19200</v>
      </c>
      <c r="I15" s="15">
        <f t="shared" si="2"/>
        <v>21600</v>
      </c>
      <c r="J15" s="15">
        <f t="shared" si="2"/>
        <v>21600</v>
      </c>
      <c r="K15" s="15">
        <f t="shared" si="2"/>
        <v>24000</v>
      </c>
      <c r="L15" s="15">
        <f t="shared" si="2"/>
        <v>24000</v>
      </c>
      <c r="M15" s="15">
        <f t="shared" si="2"/>
        <v>24000</v>
      </c>
      <c r="N15" s="15">
        <f t="shared" si="2"/>
        <v>24000</v>
      </c>
      <c r="O15" s="15">
        <f t="shared" si="1"/>
        <v>240000</v>
      </c>
      <c r="P15" s="49"/>
    </row>
    <row r="16" spans="1:17" ht="11.45" customHeight="1">
      <c r="A16" s="29"/>
      <c r="P16" s="30"/>
    </row>
    <row r="17" spans="1:19" ht="18.75">
      <c r="A17" s="51" t="s">
        <v>43</v>
      </c>
      <c r="P17" s="30"/>
    </row>
    <row r="18" spans="1:19">
      <c r="A18" s="29" t="s">
        <v>44</v>
      </c>
      <c r="B18" s="11" t="s">
        <v>38</v>
      </c>
      <c r="P18" s="30"/>
    </row>
    <row r="19" spans="1:19">
      <c r="A19" s="29" t="s">
        <v>45</v>
      </c>
      <c r="B19" s="3">
        <f>'P&amp;L'!G21</f>
        <v>0.5</v>
      </c>
      <c r="C19" s="2">
        <f>C10*(1-$B19)</f>
        <v>3600</v>
      </c>
      <c r="D19" s="2">
        <f t="shared" ref="D19:N19" si="3">D10*(1-$B19)</f>
        <v>3600</v>
      </c>
      <c r="E19" s="2">
        <f t="shared" si="3"/>
        <v>4200</v>
      </c>
      <c r="F19" s="2">
        <f t="shared" si="3"/>
        <v>4200</v>
      </c>
      <c r="G19" s="2">
        <f t="shared" si="3"/>
        <v>4800</v>
      </c>
      <c r="H19" s="2">
        <f t="shared" si="3"/>
        <v>4800</v>
      </c>
      <c r="I19" s="2">
        <f t="shared" si="3"/>
        <v>5400</v>
      </c>
      <c r="J19" s="2">
        <f t="shared" si="3"/>
        <v>5400</v>
      </c>
      <c r="K19" s="2">
        <f t="shared" si="3"/>
        <v>6000</v>
      </c>
      <c r="L19" s="2">
        <f t="shared" si="3"/>
        <v>6000</v>
      </c>
      <c r="M19" s="2">
        <f t="shared" si="3"/>
        <v>6000</v>
      </c>
      <c r="N19" s="2">
        <f t="shared" si="3"/>
        <v>6000</v>
      </c>
      <c r="O19" s="2">
        <f>IF(B19=0,0,SUM(B19:N19)-1)</f>
        <v>59999.5</v>
      </c>
      <c r="P19" s="49"/>
    </row>
    <row r="20" spans="1:19">
      <c r="A20" s="29" t="s">
        <v>46</v>
      </c>
      <c r="B20" s="3">
        <f>'P&amp;L'!G22</f>
        <v>0.5</v>
      </c>
      <c r="C20" s="2">
        <f>(C11/1.2)*(1-$B20)</f>
        <v>3000</v>
      </c>
      <c r="D20" s="2">
        <f t="shared" ref="D20:N20" si="4">(D11/1.2)*(1-$B20)</f>
        <v>3000</v>
      </c>
      <c r="E20" s="2">
        <f t="shared" si="4"/>
        <v>3500</v>
      </c>
      <c r="F20" s="2">
        <f t="shared" si="4"/>
        <v>3500</v>
      </c>
      <c r="G20" s="2">
        <f t="shared" si="4"/>
        <v>4000</v>
      </c>
      <c r="H20" s="2">
        <f t="shared" si="4"/>
        <v>4000</v>
      </c>
      <c r="I20" s="2">
        <f t="shared" si="4"/>
        <v>4500</v>
      </c>
      <c r="J20" s="2">
        <f t="shared" si="4"/>
        <v>4500</v>
      </c>
      <c r="K20" s="2">
        <f t="shared" si="4"/>
        <v>5000</v>
      </c>
      <c r="L20" s="2">
        <f t="shared" si="4"/>
        <v>5000</v>
      </c>
      <c r="M20" s="2">
        <f t="shared" si="4"/>
        <v>5000</v>
      </c>
      <c r="N20" s="2">
        <f t="shared" si="4"/>
        <v>5000</v>
      </c>
      <c r="O20" s="2">
        <f t="shared" ref="O20:O22" si="5">IF(B20=0,0,SUM(B20:N20)-1)</f>
        <v>49999.5</v>
      </c>
      <c r="P20" s="49"/>
    </row>
    <row r="21" spans="1:19">
      <c r="A21" s="29" t="s">
        <v>47</v>
      </c>
      <c r="B21" s="3">
        <f>'P&amp;L'!G23</f>
        <v>0.5</v>
      </c>
      <c r="C21" s="2">
        <f t="shared" ref="C21:N22" si="6">C12*(1-$B21)</f>
        <v>0</v>
      </c>
      <c r="D21" s="2">
        <f t="shared" si="6"/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6"/>
        <v>0</v>
      </c>
      <c r="O21" s="2">
        <f t="shared" si="5"/>
        <v>-0.5</v>
      </c>
      <c r="P21" s="49"/>
    </row>
    <row r="22" spans="1:19">
      <c r="A22" s="29" t="s">
        <v>5</v>
      </c>
      <c r="B22" s="3">
        <f>'P&amp;L'!G24</f>
        <v>0.5</v>
      </c>
      <c r="C22" s="2">
        <f t="shared" si="6"/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6"/>
        <v>0</v>
      </c>
      <c r="O22" s="2">
        <f t="shared" si="5"/>
        <v>-0.5</v>
      </c>
      <c r="P22" s="49"/>
    </row>
    <row r="23" spans="1:19">
      <c r="A23" s="29" t="str">
        <f>'P&amp;L'!C29</f>
        <v>Employee Costs</v>
      </c>
      <c r="C23" s="2">
        <f>'P&amp;L'!$E29*C$5</f>
        <v>60</v>
      </c>
      <c r="D23" s="2">
        <f>'P&amp;L'!$E$29*D$5</f>
        <v>60</v>
      </c>
      <c r="E23" s="2">
        <f>'P&amp;L'!$E$29*E$5</f>
        <v>70</v>
      </c>
      <c r="F23" s="2">
        <f>'P&amp;L'!$E$29*F$5</f>
        <v>70</v>
      </c>
      <c r="G23" s="2">
        <f>'P&amp;L'!$E$29*G$5</f>
        <v>80</v>
      </c>
      <c r="H23" s="2">
        <f>'P&amp;L'!$E$29*H$5</f>
        <v>80</v>
      </c>
      <c r="I23" s="2">
        <f>'P&amp;L'!$E$29*I$5</f>
        <v>90</v>
      </c>
      <c r="J23" s="2">
        <f>'P&amp;L'!$E$29*J$5</f>
        <v>90</v>
      </c>
      <c r="K23" s="2">
        <f>'P&amp;L'!$E$29*K$5</f>
        <v>100</v>
      </c>
      <c r="L23" s="2">
        <f>'P&amp;L'!$E$29*L$5</f>
        <v>100</v>
      </c>
      <c r="M23" s="2">
        <f>'P&amp;L'!$E$29*M$5</f>
        <v>100</v>
      </c>
      <c r="N23" s="2">
        <f>'P&amp;L'!$E$29*N$5</f>
        <v>100</v>
      </c>
      <c r="O23" s="2">
        <f t="shared" ref="O23:O55" si="7">SUM(B23:N23)</f>
        <v>1000</v>
      </c>
      <c r="P23" s="49"/>
    </row>
    <row r="24" spans="1:19">
      <c r="A24" s="29" t="str">
        <f>'P&amp;L'!C30</f>
        <v>Directors Remuneration</v>
      </c>
      <c r="C24" s="2">
        <f>'P&amp;L'!$E30/12</f>
        <v>83.333333333333329</v>
      </c>
      <c r="D24" s="2">
        <f>'P&amp;L'!$E30/12</f>
        <v>83.333333333333329</v>
      </c>
      <c r="E24" s="2">
        <f>'P&amp;L'!$E30/12</f>
        <v>83.333333333333329</v>
      </c>
      <c r="F24" s="2">
        <f>'P&amp;L'!$E30/12</f>
        <v>83.333333333333329</v>
      </c>
      <c r="G24" s="2">
        <f>'P&amp;L'!$E30/12</f>
        <v>83.333333333333329</v>
      </c>
      <c r="H24" s="2">
        <f>'P&amp;L'!$E30/12</f>
        <v>83.333333333333329</v>
      </c>
      <c r="I24" s="2">
        <f>'P&amp;L'!$E30/12</f>
        <v>83.333333333333329</v>
      </c>
      <c r="J24" s="2">
        <f>'P&amp;L'!$E30/12</f>
        <v>83.333333333333329</v>
      </c>
      <c r="K24" s="2">
        <f>'P&amp;L'!$E30/12</f>
        <v>83.333333333333329</v>
      </c>
      <c r="L24" s="2">
        <f>'P&amp;L'!$E30/12</f>
        <v>83.333333333333329</v>
      </c>
      <c r="M24" s="2">
        <f>'P&amp;L'!$E30/12</f>
        <v>83.333333333333329</v>
      </c>
      <c r="N24" s="2">
        <f>'P&amp;L'!$E30/12</f>
        <v>83.333333333333329</v>
      </c>
      <c r="O24" s="2">
        <f t="shared" si="7"/>
        <v>1000.0000000000001</v>
      </c>
      <c r="P24" s="49"/>
    </row>
    <row r="25" spans="1:19">
      <c r="A25" s="29" t="str">
        <f>'P&amp;L'!C56</f>
        <v>Rent / Minimum Guaranteed Rent</v>
      </c>
      <c r="C25" s="2">
        <f>'P&amp;L'!$E56/12*1.2</f>
        <v>1000</v>
      </c>
      <c r="D25" s="2">
        <f>'P&amp;L'!$E56/12*1.2</f>
        <v>1000</v>
      </c>
      <c r="E25" s="2">
        <f>'P&amp;L'!$E56/12*1.2</f>
        <v>1000</v>
      </c>
      <c r="F25" s="2">
        <f>'P&amp;L'!$E56/12*1.2</f>
        <v>1000</v>
      </c>
      <c r="G25" s="2">
        <f>'P&amp;L'!$E56/12*1.2</f>
        <v>1000</v>
      </c>
      <c r="H25" s="2">
        <f>'P&amp;L'!$E56/12*1.2</f>
        <v>1000</v>
      </c>
      <c r="I25" s="2">
        <f>'P&amp;L'!$E56/12*1.2</f>
        <v>1000</v>
      </c>
      <c r="J25" s="2">
        <f>'P&amp;L'!$E56/12*1.2</f>
        <v>1000</v>
      </c>
      <c r="K25" s="2">
        <f>'P&amp;L'!$E56/12*1.2</f>
        <v>1000</v>
      </c>
      <c r="L25" s="2">
        <f>'P&amp;L'!$E56/12*1.2</f>
        <v>1000</v>
      </c>
      <c r="M25" s="2">
        <f>'P&amp;L'!$E56/12*1.2</f>
        <v>1000</v>
      </c>
      <c r="N25" s="2">
        <f>'P&amp;L'!$E56/12*1.2</f>
        <v>1000</v>
      </c>
      <c r="O25" s="2">
        <f t="shared" si="7"/>
        <v>12000</v>
      </c>
      <c r="P25" s="49"/>
    </row>
    <row r="26" spans="1:19">
      <c r="A26" s="29" t="str">
        <f>'P&amp;L'!C57</f>
        <v>Turnover Rent (after Minimum Guaranteed Rent)</v>
      </c>
      <c r="C26" s="2">
        <f>C106*1.2</f>
        <v>1016.0000000000002</v>
      </c>
      <c r="D26" s="2">
        <f t="shared" ref="D26:N26" si="8">D106*1.2</f>
        <v>1016.0000000000002</v>
      </c>
      <c r="E26" s="2">
        <f t="shared" si="8"/>
        <v>1352.0000000000002</v>
      </c>
      <c r="F26" s="2">
        <f t="shared" si="8"/>
        <v>1352.0000000000002</v>
      </c>
      <c r="G26" s="2">
        <f t="shared" si="8"/>
        <v>1687.9999999999998</v>
      </c>
      <c r="H26" s="2">
        <f t="shared" si="8"/>
        <v>1687.9999999999998</v>
      </c>
      <c r="I26" s="2">
        <f t="shared" si="8"/>
        <v>2024.0000000000002</v>
      </c>
      <c r="J26" s="2">
        <f t="shared" si="8"/>
        <v>2024.0000000000002</v>
      </c>
      <c r="K26" s="2">
        <f t="shared" si="8"/>
        <v>2360.0000000000005</v>
      </c>
      <c r="L26" s="2">
        <f t="shared" si="8"/>
        <v>2360.0000000000005</v>
      </c>
      <c r="M26" s="2">
        <f t="shared" si="8"/>
        <v>2360.0000000000005</v>
      </c>
      <c r="N26" s="2">
        <f t="shared" si="8"/>
        <v>2360.0000000000005</v>
      </c>
      <c r="O26" s="2">
        <f t="shared" si="7"/>
        <v>21600.000000000004</v>
      </c>
      <c r="P26" s="49"/>
      <c r="Q26" s="2"/>
      <c r="S26" s="2"/>
    </row>
    <row r="27" spans="1:19">
      <c r="A27" s="29" t="str">
        <f>'P&amp;L'!C31</f>
        <v>Business Rates</v>
      </c>
      <c r="C27" s="2">
        <f>'P&amp;L'!$E31/12</f>
        <v>83.333333333333329</v>
      </c>
      <c r="D27" s="2">
        <f>'P&amp;L'!$E31/12</f>
        <v>83.333333333333329</v>
      </c>
      <c r="E27" s="2">
        <f>'P&amp;L'!$E31/12</f>
        <v>83.333333333333329</v>
      </c>
      <c r="F27" s="2">
        <f>'P&amp;L'!$E31/12</f>
        <v>83.333333333333329</v>
      </c>
      <c r="G27" s="2">
        <f>'P&amp;L'!$E31/12</f>
        <v>83.333333333333329</v>
      </c>
      <c r="H27" s="2">
        <f>'P&amp;L'!$E31/12</f>
        <v>83.333333333333329</v>
      </c>
      <c r="I27" s="2">
        <f>'P&amp;L'!$E31/12</f>
        <v>83.333333333333329</v>
      </c>
      <c r="J27" s="2">
        <f>'P&amp;L'!$E31/12</f>
        <v>83.333333333333329</v>
      </c>
      <c r="K27" s="2">
        <f>'P&amp;L'!$E31/12</f>
        <v>83.333333333333329</v>
      </c>
      <c r="L27" s="2">
        <f>'P&amp;L'!$E31/12</f>
        <v>83.333333333333329</v>
      </c>
      <c r="M27" s="2">
        <f>'P&amp;L'!$E31/12</f>
        <v>83.333333333333329</v>
      </c>
      <c r="N27" s="2">
        <f>'P&amp;L'!$E31/12</f>
        <v>83.333333333333329</v>
      </c>
      <c r="O27" s="2">
        <f t="shared" si="7"/>
        <v>1000.0000000000001</v>
      </c>
      <c r="P27" s="49"/>
    </row>
    <row r="28" spans="1:19">
      <c r="A28" s="29" t="str">
        <f>'P&amp;L'!C32</f>
        <v>Water Rates</v>
      </c>
      <c r="C28" s="2">
        <f>'P&amp;L'!$E32/12*1.2</f>
        <v>99.999999999999986</v>
      </c>
      <c r="D28" s="2">
        <f>'P&amp;L'!$E32/12*1.2</f>
        <v>99.999999999999986</v>
      </c>
      <c r="E28" s="2">
        <f>'P&amp;L'!$E32/12*1.2</f>
        <v>99.999999999999986</v>
      </c>
      <c r="F28" s="2">
        <f>'P&amp;L'!$E32/12*1.2</f>
        <v>99.999999999999986</v>
      </c>
      <c r="G28" s="2">
        <f>'P&amp;L'!$E32/12*1.2</f>
        <v>99.999999999999986</v>
      </c>
      <c r="H28" s="2">
        <f>'P&amp;L'!$E32/12*1.2</f>
        <v>99.999999999999986</v>
      </c>
      <c r="I28" s="2">
        <f>'P&amp;L'!$E32/12*1.2</f>
        <v>99.999999999999986</v>
      </c>
      <c r="J28" s="2">
        <f>'P&amp;L'!$E32/12*1.2</f>
        <v>99.999999999999986</v>
      </c>
      <c r="K28" s="2">
        <f>'P&amp;L'!$E32/12*1.2</f>
        <v>99.999999999999986</v>
      </c>
      <c r="L28" s="2">
        <f>'P&amp;L'!$E32/12*1.2</f>
        <v>99.999999999999986</v>
      </c>
      <c r="M28" s="2">
        <f>'P&amp;L'!$E32/12*1.2</f>
        <v>99.999999999999986</v>
      </c>
      <c r="N28" s="2">
        <f>'P&amp;L'!$E32/12*1.2</f>
        <v>99.999999999999986</v>
      </c>
      <c r="O28" s="2">
        <f t="shared" si="7"/>
        <v>1199.9999999999998</v>
      </c>
      <c r="P28" s="49"/>
    </row>
    <row r="29" spans="1:19">
      <c r="A29" s="29" t="str">
        <f>'P&amp;L'!C33</f>
        <v>Utilities: Gas / Oil &amp; Electric</v>
      </c>
      <c r="C29" s="2">
        <f>'P&amp;L'!$E33/12*1.2</f>
        <v>99.999999999999986</v>
      </c>
      <c r="D29" s="2">
        <f>'P&amp;L'!$E33/12*1.2</f>
        <v>99.999999999999986</v>
      </c>
      <c r="E29" s="2">
        <f>'P&amp;L'!$E33/12*1.2</f>
        <v>99.999999999999986</v>
      </c>
      <c r="F29" s="2">
        <f>'P&amp;L'!$E33/12*1.2</f>
        <v>99.999999999999986</v>
      </c>
      <c r="G29" s="2">
        <f>'P&amp;L'!$E33/12*1.2</f>
        <v>99.999999999999986</v>
      </c>
      <c r="H29" s="2">
        <f>'P&amp;L'!$E33/12*1.2</f>
        <v>99.999999999999986</v>
      </c>
      <c r="I29" s="2">
        <f>'P&amp;L'!$E33/12*1.2</f>
        <v>99.999999999999986</v>
      </c>
      <c r="J29" s="2">
        <f>'P&amp;L'!$E33/12*1.2</f>
        <v>99.999999999999986</v>
      </c>
      <c r="K29" s="2">
        <f>'P&amp;L'!$E33/12*1.2</f>
        <v>99.999999999999986</v>
      </c>
      <c r="L29" s="2">
        <f>'P&amp;L'!$E33/12*1.2</f>
        <v>99.999999999999986</v>
      </c>
      <c r="M29" s="2">
        <f>'P&amp;L'!$E33/12*1.2</f>
        <v>99.999999999999986</v>
      </c>
      <c r="N29" s="2">
        <f>'P&amp;L'!$E33/12*1.2</f>
        <v>99.999999999999986</v>
      </c>
      <c r="O29" s="2">
        <f t="shared" si="7"/>
        <v>1199.9999999999998</v>
      </c>
      <c r="P29" s="49"/>
    </row>
    <row r="30" spans="1:19">
      <c r="A30" s="29" t="str">
        <f>'P&amp;L'!C34</f>
        <v>Insurance</v>
      </c>
      <c r="C30" s="2">
        <f>'P&amp;L'!$E34/12</f>
        <v>83.333333333333329</v>
      </c>
      <c r="D30" s="2">
        <f>'P&amp;L'!$E34/12</f>
        <v>83.333333333333329</v>
      </c>
      <c r="E30" s="2">
        <f>'P&amp;L'!$E34/12</f>
        <v>83.333333333333329</v>
      </c>
      <c r="F30" s="2">
        <f>'P&amp;L'!$E34/12</f>
        <v>83.333333333333329</v>
      </c>
      <c r="G30" s="2">
        <f>'P&amp;L'!$E34/12</f>
        <v>83.333333333333329</v>
      </c>
      <c r="H30" s="2">
        <f>'P&amp;L'!$E34/12</f>
        <v>83.333333333333329</v>
      </c>
      <c r="I30" s="2">
        <f>'P&amp;L'!$E34/12</f>
        <v>83.333333333333329</v>
      </c>
      <c r="J30" s="2">
        <f>'P&amp;L'!$E34/12</f>
        <v>83.333333333333329</v>
      </c>
      <c r="K30" s="2">
        <f>'P&amp;L'!$E34/12</f>
        <v>83.333333333333329</v>
      </c>
      <c r="L30" s="2">
        <f>'P&amp;L'!$E34/12</f>
        <v>83.333333333333329</v>
      </c>
      <c r="M30" s="2">
        <f>'P&amp;L'!$E34/12</f>
        <v>83.333333333333329</v>
      </c>
      <c r="N30" s="2">
        <f>'P&amp;L'!$E34/12</f>
        <v>83.333333333333329</v>
      </c>
      <c r="O30" s="2">
        <f t="shared" si="7"/>
        <v>1000.0000000000001</v>
      </c>
      <c r="P30" s="49"/>
    </row>
    <row r="31" spans="1:19">
      <c r="A31" s="29" t="str">
        <f>'P&amp;L'!C35</f>
        <v>Cellar Gas</v>
      </c>
      <c r="C31" s="2">
        <f>'P&amp;L'!$E35*C$5*1.2</f>
        <v>72</v>
      </c>
      <c r="D31" s="2">
        <f>'P&amp;L'!$E35*D$5*1.2</f>
        <v>72</v>
      </c>
      <c r="E31" s="2">
        <f>'P&amp;L'!$E35*E$5*1.2</f>
        <v>84</v>
      </c>
      <c r="F31" s="2">
        <f>'P&amp;L'!$E35*F$5*1.2</f>
        <v>84</v>
      </c>
      <c r="G31" s="2">
        <f>'P&amp;L'!$E35*G$5*1.2</f>
        <v>96</v>
      </c>
      <c r="H31" s="2">
        <f>'P&amp;L'!$E35*H$5*1.2</f>
        <v>96</v>
      </c>
      <c r="I31" s="2">
        <f>'P&amp;L'!$E35*I$5*1.2</f>
        <v>108</v>
      </c>
      <c r="J31" s="2">
        <f>'P&amp;L'!$E35*J$5*1.2</f>
        <v>108</v>
      </c>
      <c r="K31" s="2">
        <f>'P&amp;L'!$E35*K$5*1.2</f>
        <v>120</v>
      </c>
      <c r="L31" s="2">
        <f>'P&amp;L'!$E35*L$5*1.2</f>
        <v>120</v>
      </c>
      <c r="M31" s="2">
        <f>'P&amp;L'!$E35*M$5*1.2</f>
        <v>120</v>
      </c>
      <c r="N31" s="2">
        <f>'P&amp;L'!$E35*N$5*1.2</f>
        <v>120</v>
      </c>
      <c r="O31" s="2">
        <f t="shared" si="7"/>
        <v>1200</v>
      </c>
      <c r="P31" s="49"/>
    </row>
    <row r="32" spans="1:19">
      <c r="A32" s="29" t="str">
        <f>'P&amp;L'!C36</f>
        <v>Cellar &amp; Bar Sundries</v>
      </c>
      <c r="C32" s="2">
        <f>'P&amp;L'!$E36*C$5*1.2</f>
        <v>72</v>
      </c>
      <c r="D32" s="2">
        <f>'P&amp;L'!$E36*D$5*1.2</f>
        <v>72</v>
      </c>
      <c r="E32" s="2">
        <f>'P&amp;L'!$E36*E$5*1.2</f>
        <v>84</v>
      </c>
      <c r="F32" s="2">
        <f>'P&amp;L'!$E36*F$5*1.2</f>
        <v>84</v>
      </c>
      <c r="G32" s="2">
        <f>'P&amp;L'!$E36*G$5*1.2</f>
        <v>96</v>
      </c>
      <c r="H32" s="2">
        <f>'P&amp;L'!$E36*H$5*1.2</f>
        <v>96</v>
      </c>
      <c r="I32" s="2">
        <f>'P&amp;L'!$E36*I$5*1.2</f>
        <v>108</v>
      </c>
      <c r="J32" s="2">
        <f>'P&amp;L'!$E36*J$5*1.2</f>
        <v>108</v>
      </c>
      <c r="K32" s="2">
        <f>'P&amp;L'!$E36*K$5*1.2</f>
        <v>120</v>
      </c>
      <c r="L32" s="2">
        <f>'P&amp;L'!$E36*L$5*1.2</f>
        <v>120</v>
      </c>
      <c r="M32" s="2">
        <f>'P&amp;L'!$E36*M$5*1.2</f>
        <v>120</v>
      </c>
      <c r="N32" s="2">
        <f>'P&amp;L'!$E36*N$5*1.2</f>
        <v>120</v>
      </c>
      <c r="O32" s="2">
        <f t="shared" si="7"/>
        <v>1200</v>
      </c>
      <c r="P32" s="49"/>
    </row>
    <row r="33" spans="1:16">
      <c r="A33" s="29" t="str">
        <f>'P&amp;L'!C37</f>
        <v>Cleaning Materials &amp; Refuse</v>
      </c>
      <c r="C33" s="2">
        <f>'P&amp;L'!$E37/12*1.2</f>
        <v>99.999999999999986</v>
      </c>
      <c r="D33" s="2">
        <f>'P&amp;L'!$E37/12*1.2</f>
        <v>99.999999999999986</v>
      </c>
      <c r="E33" s="2">
        <f>'P&amp;L'!$E37/12*1.2</f>
        <v>99.999999999999986</v>
      </c>
      <c r="F33" s="2">
        <f>'P&amp;L'!$E37/12*1.2</f>
        <v>99.999999999999986</v>
      </c>
      <c r="G33" s="2">
        <f>'P&amp;L'!$E37/12*1.2</f>
        <v>99.999999999999986</v>
      </c>
      <c r="H33" s="2">
        <f>'P&amp;L'!$E37/12*1.2</f>
        <v>99.999999999999986</v>
      </c>
      <c r="I33" s="2">
        <f>'P&amp;L'!$E37/12*1.2</f>
        <v>99.999999999999986</v>
      </c>
      <c r="J33" s="2">
        <f>'P&amp;L'!$E37/12*1.2</f>
        <v>99.999999999999986</v>
      </c>
      <c r="K33" s="2">
        <f>'P&amp;L'!$E37/12*1.2</f>
        <v>99.999999999999986</v>
      </c>
      <c r="L33" s="2">
        <f>'P&amp;L'!$E37/12*1.2</f>
        <v>99.999999999999986</v>
      </c>
      <c r="M33" s="2">
        <f>'P&amp;L'!$E37/12*1.2</f>
        <v>99.999999999999986</v>
      </c>
      <c r="N33" s="2">
        <f>'P&amp;L'!$E37/12*1.2</f>
        <v>99.999999999999986</v>
      </c>
      <c r="O33" s="2">
        <f t="shared" si="7"/>
        <v>1199.9999999999998</v>
      </c>
      <c r="P33" s="49"/>
    </row>
    <row r="34" spans="1:16">
      <c r="A34" s="29" t="str">
        <f>'P&amp;L'!C38</f>
        <v>Crockery, Cutlery &amp; Glassware</v>
      </c>
      <c r="C34" s="2">
        <f>'P&amp;L'!$E38*C$5*1.2</f>
        <v>72</v>
      </c>
      <c r="D34" s="2">
        <f>'P&amp;L'!$E38*D$5*1.2</f>
        <v>72</v>
      </c>
      <c r="E34" s="2">
        <f>'P&amp;L'!$E38*E$5*1.2</f>
        <v>84</v>
      </c>
      <c r="F34" s="2">
        <f>'P&amp;L'!$E38*F$5*1.2</f>
        <v>84</v>
      </c>
      <c r="G34" s="2">
        <f>'P&amp;L'!$E38*G$5*1.2</f>
        <v>96</v>
      </c>
      <c r="H34" s="2">
        <f>'P&amp;L'!$E38*H$5*1.2</f>
        <v>96</v>
      </c>
      <c r="I34" s="2">
        <f>'P&amp;L'!$E38*I$5*1.2</f>
        <v>108</v>
      </c>
      <c r="J34" s="2">
        <f>'P&amp;L'!$E38*J$5*1.2</f>
        <v>108</v>
      </c>
      <c r="K34" s="2">
        <f>'P&amp;L'!$E38*K$5*1.2</f>
        <v>120</v>
      </c>
      <c r="L34" s="2">
        <f>'P&amp;L'!$E38*L$5*1.2</f>
        <v>120</v>
      </c>
      <c r="M34" s="2">
        <f>'P&amp;L'!$E38*M$5*1.2</f>
        <v>120</v>
      </c>
      <c r="N34" s="2">
        <f>'P&amp;L'!$E38*N$5*1.2</f>
        <v>120</v>
      </c>
      <c r="O34" s="2">
        <f t="shared" si="7"/>
        <v>1200</v>
      </c>
      <c r="P34" s="49"/>
    </row>
    <row r="35" spans="1:16">
      <c r="A35" s="29" t="str">
        <f>'P&amp;L'!C39</f>
        <v>Machines Rental</v>
      </c>
      <c r="C35" s="2">
        <f>'P&amp;L'!$E39*C$5*1.2</f>
        <v>72</v>
      </c>
      <c r="D35" s="2">
        <f>'P&amp;L'!$E39*D$5*1.2</f>
        <v>72</v>
      </c>
      <c r="E35" s="2">
        <f>'P&amp;L'!$E39*E$5*1.2</f>
        <v>84</v>
      </c>
      <c r="F35" s="2">
        <f>'P&amp;L'!$E39*F$5*1.2</f>
        <v>84</v>
      </c>
      <c r="G35" s="2">
        <f>'P&amp;L'!$E39*G$5*1.2</f>
        <v>96</v>
      </c>
      <c r="H35" s="2">
        <f>'P&amp;L'!$E39*H$5*1.2</f>
        <v>96</v>
      </c>
      <c r="I35" s="2">
        <f>'P&amp;L'!$E39*I$5*1.2</f>
        <v>108</v>
      </c>
      <c r="J35" s="2">
        <f>'P&amp;L'!$E39*J$5*1.2</f>
        <v>108</v>
      </c>
      <c r="K35" s="2">
        <f>'P&amp;L'!$E39*K$5*1.2</f>
        <v>120</v>
      </c>
      <c r="L35" s="2">
        <f>'P&amp;L'!$E39*L$5*1.2</f>
        <v>120</v>
      </c>
      <c r="M35" s="2">
        <f>'P&amp;L'!$E39*M$5*1.2</f>
        <v>120</v>
      </c>
      <c r="N35" s="2">
        <f>'P&amp;L'!$E39*N$5*1.2</f>
        <v>120</v>
      </c>
      <c r="O35" s="2">
        <f t="shared" si="7"/>
        <v>1200</v>
      </c>
      <c r="P35" s="49"/>
    </row>
    <row r="36" spans="1:16">
      <c r="A36" s="29" t="str">
        <f>'P&amp;L'!C40</f>
        <v>Equipment Hire &amp; Repair</v>
      </c>
      <c r="C36" s="2">
        <f>'P&amp;L'!$E40/12*1.2</f>
        <v>99.999999999999986</v>
      </c>
      <c r="D36" s="2">
        <f>'P&amp;L'!$E40/12*1.2</f>
        <v>99.999999999999986</v>
      </c>
      <c r="E36" s="2">
        <f>'P&amp;L'!$E40/12*1.2</f>
        <v>99.999999999999986</v>
      </c>
      <c r="F36" s="2">
        <f>'P&amp;L'!$E40/12*1.2</f>
        <v>99.999999999999986</v>
      </c>
      <c r="G36" s="2">
        <f>'P&amp;L'!$E40/12*1.2</f>
        <v>99.999999999999986</v>
      </c>
      <c r="H36" s="2">
        <f>'P&amp;L'!$E40/12*1.2</f>
        <v>99.999999999999986</v>
      </c>
      <c r="I36" s="2">
        <f>'P&amp;L'!$E40/12*1.2</f>
        <v>99.999999999999986</v>
      </c>
      <c r="J36" s="2">
        <f>'P&amp;L'!$E40/12*1.2</f>
        <v>99.999999999999986</v>
      </c>
      <c r="K36" s="2">
        <f>'P&amp;L'!$E40/12*1.2</f>
        <v>99.999999999999986</v>
      </c>
      <c r="L36" s="2">
        <f>'P&amp;L'!$E40/12*1.2</f>
        <v>99.999999999999986</v>
      </c>
      <c r="M36" s="2">
        <f>'P&amp;L'!$E40/12*1.2</f>
        <v>99.999999999999986</v>
      </c>
      <c r="N36" s="2">
        <f>'P&amp;L'!$E40/12*1.2</f>
        <v>99.999999999999986</v>
      </c>
      <c r="O36" s="2">
        <f t="shared" si="7"/>
        <v>1199.9999999999998</v>
      </c>
      <c r="P36" s="49"/>
    </row>
    <row r="37" spans="1:16">
      <c r="A37" s="29" t="str">
        <f>'P&amp;L'!C41</f>
        <v>Telephone</v>
      </c>
      <c r="C37" s="2">
        <f>'P&amp;L'!$E41/12*1.2</f>
        <v>99.999999999999986</v>
      </c>
      <c r="D37" s="2">
        <f>'P&amp;L'!$E41/12*1.2</f>
        <v>99.999999999999986</v>
      </c>
      <c r="E37" s="2">
        <f>'P&amp;L'!$E41/12*1.2</f>
        <v>99.999999999999986</v>
      </c>
      <c r="F37" s="2">
        <f>'P&amp;L'!$E41/12*1.2</f>
        <v>99.999999999999986</v>
      </c>
      <c r="G37" s="2">
        <f>'P&amp;L'!$E41/12*1.2</f>
        <v>99.999999999999986</v>
      </c>
      <c r="H37" s="2">
        <f>'P&amp;L'!$E41/12*1.2</f>
        <v>99.999999999999986</v>
      </c>
      <c r="I37" s="2">
        <f>'P&amp;L'!$E41/12*1.2</f>
        <v>99.999999999999986</v>
      </c>
      <c r="J37" s="2">
        <f>'P&amp;L'!$E41/12*1.2</f>
        <v>99.999999999999986</v>
      </c>
      <c r="K37" s="2">
        <f>'P&amp;L'!$E41/12*1.2</f>
        <v>99.999999999999986</v>
      </c>
      <c r="L37" s="2">
        <f>'P&amp;L'!$E41/12*1.2</f>
        <v>99.999999999999986</v>
      </c>
      <c r="M37" s="2">
        <f>'P&amp;L'!$E41/12*1.2</f>
        <v>99.999999999999986</v>
      </c>
      <c r="N37" s="2">
        <f>'P&amp;L'!$E41/12*1.2</f>
        <v>99.999999999999986</v>
      </c>
      <c r="O37" s="2">
        <f t="shared" si="7"/>
        <v>1199.9999999999998</v>
      </c>
      <c r="P37" s="49"/>
    </row>
    <row r="38" spans="1:16">
      <c r="A38" s="29" t="str">
        <f>'P&amp;L'!C42</f>
        <v>Satellite TV</v>
      </c>
      <c r="C38" s="2">
        <f>'P&amp;L'!$E42/12*1.2</f>
        <v>99.999999999999986</v>
      </c>
      <c r="D38" s="2">
        <f>'P&amp;L'!$E42/12*1.2</f>
        <v>99.999999999999986</v>
      </c>
      <c r="E38" s="2">
        <f>'P&amp;L'!$E42/12*1.2</f>
        <v>99.999999999999986</v>
      </c>
      <c r="F38" s="2">
        <f>'P&amp;L'!$E42/12*1.2</f>
        <v>99.999999999999986</v>
      </c>
      <c r="G38" s="2">
        <f>'P&amp;L'!$E42/12*1.2</f>
        <v>99.999999999999986</v>
      </c>
      <c r="H38" s="2">
        <f>'P&amp;L'!$E42/12*1.2</f>
        <v>99.999999999999986</v>
      </c>
      <c r="I38" s="2">
        <f>'P&amp;L'!$E42/12*1.2</f>
        <v>99.999999999999986</v>
      </c>
      <c r="J38" s="2">
        <f>'P&amp;L'!$E42/12*1.2</f>
        <v>99.999999999999986</v>
      </c>
      <c r="K38" s="2">
        <f>'P&amp;L'!$E42/12*1.2</f>
        <v>99.999999999999986</v>
      </c>
      <c r="L38" s="2">
        <f>'P&amp;L'!$E42/12*1.2</f>
        <v>99.999999999999986</v>
      </c>
      <c r="M38" s="2">
        <f>'P&amp;L'!$E42/12*1.2</f>
        <v>99.999999999999986</v>
      </c>
      <c r="N38" s="2">
        <f>'P&amp;L'!$E42/12*1.2</f>
        <v>99.999999999999986</v>
      </c>
      <c r="O38" s="2">
        <f t="shared" si="7"/>
        <v>1199.9999999999998</v>
      </c>
      <c r="P38" s="49"/>
    </row>
    <row r="39" spans="1:16">
      <c r="A39" s="29" t="str">
        <f>'P&amp;L'!C43</f>
        <v>Entertainment</v>
      </c>
      <c r="C39" s="2">
        <f>'P&amp;L'!$E43*C$5*1.2</f>
        <v>72</v>
      </c>
      <c r="D39" s="2">
        <f>'P&amp;L'!$E43*D$5*1.2</f>
        <v>72</v>
      </c>
      <c r="E39" s="2">
        <f>'P&amp;L'!$E43*E$5*1.2</f>
        <v>84</v>
      </c>
      <c r="F39" s="2">
        <f>'P&amp;L'!$E43*F$5*1.2</f>
        <v>84</v>
      </c>
      <c r="G39" s="2">
        <f>'P&amp;L'!$E43*G$5*1.2</f>
        <v>96</v>
      </c>
      <c r="H39" s="2">
        <f>'P&amp;L'!$E43*H$5*1.2</f>
        <v>96</v>
      </c>
      <c r="I39" s="2">
        <f>'P&amp;L'!$E43*I$5*1.2</f>
        <v>108</v>
      </c>
      <c r="J39" s="2">
        <f>'P&amp;L'!$E43*J$5*1.2</f>
        <v>108</v>
      </c>
      <c r="K39" s="2">
        <f>'P&amp;L'!$E43*K$5*1.2</f>
        <v>120</v>
      </c>
      <c r="L39" s="2">
        <f>'P&amp;L'!$E43*L$5*1.2</f>
        <v>120</v>
      </c>
      <c r="M39" s="2">
        <f>'P&amp;L'!$E43*M$5*1.2</f>
        <v>120</v>
      </c>
      <c r="N39" s="2">
        <f>'P&amp;L'!$E43*N$5*1.2</f>
        <v>120</v>
      </c>
      <c r="O39" s="2">
        <f t="shared" si="7"/>
        <v>1200</v>
      </c>
      <c r="P39" s="49"/>
    </row>
    <row r="40" spans="1:16">
      <c r="A40" s="29" t="str">
        <f>'P&amp;L'!C44</f>
        <v>Marketing &amp; Advertising</v>
      </c>
      <c r="C40" s="2">
        <f>'P&amp;L'!$E44*C$5*1.2</f>
        <v>72</v>
      </c>
      <c r="D40" s="2">
        <f>'P&amp;L'!$E44*D$5*1.2</f>
        <v>72</v>
      </c>
      <c r="E40" s="2">
        <f>'P&amp;L'!$E44*E$5*1.2</f>
        <v>84</v>
      </c>
      <c r="F40" s="2">
        <f>'P&amp;L'!$E44*F$5*1.2</f>
        <v>84</v>
      </c>
      <c r="G40" s="2">
        <f>'P&amp;L'!$E44*G$5*1.2</f>
        <v>96</v>
      </c>
      <c r="H40" s="2">
        <f>'P&amp;L'!$E44*H$5*1.2</f>
        <v>96</v>
      </c>
      <c r="I40" s="2">
        <f>'P&amp;L'!$E44*I$5*1.2</f>
        <v>108</v>
      </c>
      <c r="J40" s="2">
        <f>'P&amp;L'!$E44*J$5*1.2</f>
        <v>108</v>
      </c>
      <c r="K40" s="2">
        <f>'P&amp;L'!$E44*K$5*1.2</f>
        <v>120</v>
      </c>
      <c r="L40" s="2">
        <f>'P&amp;L'!$E44*L$5*1.2</f>
        <v>120</v>
      </c>
      <c r="M40" s="2">
        <f>'P&amp;L'!$E44*M$5*1.2</f>
        <v>120</v>
      </c>
      <c r="N40" s="2">
        <f>'P&amp;L'!$E44*N$5*1.2</f>
        <v>120</v>
      </c>
      <c r="O40" s="2">
        <f t="shared" si="7"/>
        <v>1200</v>
      </c>
      <c r="P40" s="49"/>
    </row>
    <row r="41" spans="1:16">
      <c r="A41" s="29" t="str">
        <f>'P&amp;L'!C45</f>
        <v>Repairs &amp; Maintenance</v>
      </c>
      <c r="C41" s="2">
        <f>'P&amp;L'!$E45*C$5*1.2</f>
        <v>72</v>
      </c>
      <c r="D41" s="2">
        <f>'P&amp;L'!$E45*D$5*1.2</f>
        <v>72</v>
      </c>
      <c r="E41" s="2">
        <f>'P&amp;L'!$E45*E$5*1.2</f>
        <v>84</v>
      </c>
      <c r="F41" s="2">
        <f>'P&amp;L'!$E45*F$5*1.2</f>
        <v>84</v>
      </c>
      <c r="G41" s="2">
        <f>'P&amp;L'!$E45*G$5*1.2</f>
        <v>96</v>
      </c>
      <c r="H41" s="2">
        <f>'P&amp;L'!$E45*H$5*1.2</f>
        <v>96</v>
      </c>
      <c r="I41" s="2">
        <f>'P&amp;L'!$E45*I$5*1.2</f>
        <v>108</v>
      </c>
      <c r="J41" s="2">
        <f>'P&amp;L'!$E45*J$5*1.2</f>
        <v>108</v>
      </c>
      <c r="K41" s="2">
        <f>'P&amp;L'!$E45*K$5*1.2</f>
        <v>120</v>
      </c>
      <c r="L41" s="2">
        <f>'P&amp;L'!$E45*L$5*1.2</f>
        <v>120</v>
      </c>
      <c r="M41" s="2">
        <f>'P&amp;L'!$E45*M$5*1.2</f>
        <v>120</v>
      </c>
      <c r="N41" s="2">
        <f>'P&amp;L'!$E45*N$5*1.2</f>
        <v>120</v>
      </c>
      <c r="O41" s="2">
        <f t="shared" si="7"/>
        <v>1200</v>
      </c>
      <c r="P41" s="49"/>
    </row>
    <row r="42" spans="1:16">
      <c r="A42" s="29" t="str">
        <f>'P&amp;L'!C46</f>
        <v>Garden Expenses</v>
      </c>
      <c r="C42" s="2">
        <f>'P&amp;L'!$E46*C$5*1.2</f>
        <v>72</v>
      </c>
      <c r="D42" s="2">
        <f>'P&amp;L'!$E46*D$5*1.2</f>
        <v>72</v>
      </c>
      <c r="E42" s="2">
        <f>'P&amp;L'!$E46*E$5*1.2</f>
        <v>84</v>
      </c>
      <c r="F42" s="2">
        <f>'P&amp;L'!$E46*F$5*1.2</f>
        <v>84</v>
      </c>
      <c r="G42" s="2">
        <f>'P&amp;L'!$E46*G$5*1.2</f>
        <v>96</v>
      </c>
      <c r="H42" s="2">
        <f>'P&amp;L'!$E46*H$5*1.2</f>
        <v>96</v>
      </c>
      <c r="I42" s="2">
        <f>'P&amp;L'!$E46*I$5*1.2</f>
        <v>108</v>
      </c>
      <c r="J42" s="2">
        <f>'P&amp;L'!$E46*J$5*1.2</f>
        <v>108</v>
      </c>
      <c r="K42" s="2">
        <f>'P&amp;L'!$E46*K$5*1.2</f>
        <v>120</v>
      </c>
      <c r="L42" s="2">
        <f>'P&amp;L'!$E46*L$5*1.2</f>
        <v>120</v>
      </c>
      <c r="M42" s="2">
        <f>'P&amp;L'!$E46*M$5*1.2</f>
        <v>120</v>
      </c>
      <c r="N42" s="2">
        <f>'P&amp;L'!$E46*N$5*1.2</f>
        <v>120</v>
      </c>
      <c r="O42" s="2">
        <f t="shared" si="7"/>
        <v>1200</v>
      </c>
      <c r="P42" s="49"/>
    </row>
    <row r="43" spans="1:16">
      <c r="A43" s="29" t="str">
        <f>'P&amp;L'!C47</f>
        <v>Petrol &amp; Motor Expenses</v>
      </c>
      <c r="C43" s="2">
        <f>'P&amp;L'!$E47*C$5*1.2</f>
        <v>72</v>
      </c>
      <c r="D43" s="2">
        <f>'P&amp;L'!$E47*D$5*1.2</f>
        <v>72</v>
      </c>
      <c r="E43" s="2">
        <f>'P&amp;L'!$E47*E$5*1.2</f>
        <v>84</v>
      </c>
      <c r="F43" s="2">
        <f>'P&amp;L'!$E47*F$5*1.2</f>
        <v>84</v>
      </c>
      <c r="G43" s="2">
        <f>'P&amp;L'!$E47*G$5*1.2</f>
        <v>96</v>
      </c>
      <c r="H43" s="2">
        <f>'P&amp;L'!$E47*H$5*1.2</f>
        <v>96</v>
      </c>
      <c r="I43" s="2">
        <f>'P&amp;L'!$E47*I$5*1.2</f>
        <v>108</v>
      </c>
      <c r="J43" s="2">
        <f>'P&amp;L'!$E47*J$5*1.2</f>
        <v>108</v>
      </c>
      <c r="K43" s="2">
        <f>'P&amp;L'!$E47*K$5*1.2</f>
        <v>120</v>
      </c>
      <c r="L43" s="2">
        <f>'P&amp;L'!$E47*L$5*1.2</f>
        <v>120</v>
      </c>
      <c r="M43" s="2">
        <f>'P&amp;L'!$E47*M$5*1.2</f>
        <v>120</v>
      </c>
      <c r="N43" s="2">
        <f>'P&amp;L'!$E47*N$5*1.2</f>
        <v>120</v>
      </c>
      <c r="O43" s="2">
        <f t="shared" si="7"/>
        <v>1200</v>
      </c>
      <c r="P43" s="49"/>
    </row>
    <row r="44" spans="1:16">
      <c r="A44" s="29" t="str">
        <f>'P&amp;L'!C48</f>
        <v>Printing, Postage &amp; Stationery</v>
      </c>
      <c r="C44" s="2">
        <f>'P&amp;L'!$E48*C$5*1.2</f>
        <v>72</v>
      </c>
      <c r="D44" s="2">
        <f>'P&amp;L'!$E48*D$5*1.2</f>
        <v>72</v>
      </c>
      <c r="E44" s="2">
        <f>'P&amp;L'!$E48*E$5*1.2</f>
        <v>84</v>
      </c>
      <c r="F44" s="2">
        <f>'P&amp;L'!$E48*F$5*1.2</f>
        <v>84</v>
      </c>
      <c r="G44" s="2">
        <f>'P&amp;L'!$E48*G$5*1.2</f>
        <v>96</v>
      </c>
      <c r="H44" s="2">
        <f>'P&amp;L'!$E48*H$5*1.2</f>
        <v>96</v>
      </c>
      <c r="I44" s="2">
        <f>'P&amp;L'!$E48*I$5*1.2</f>
        <v>108</v>
      </c>
      <c r="J44" s="2">
        <f>'P&amp;L'!$E48*J$5*1.2</f>
        <v>108</v>
      </c>
      <c r="K44" s="2">
        <f>'P&amp;L'!$E48*K$5*1.2</f>
        <v>120</v>
      </c>
      <c r="L44" s="2">
        <f>'P&amp;L'!$E48*L$5*1.2</f>
        <v>120</v>
      </c>
      <c r="M44" s="2">
        <f>'P&amp;L'!$E48*M$5*1.2</f>
        <v>120</v>
      </c>
      <c r="N44" s="2">
        <f>'P&amp;L'!$E48*N$5*1.2</f>
        <v>120</v>
      </c>
      <c r="O44" s="2">
        <f t="shared" si="7"/>
        <v>1200</v>
      </c>
      <c r="P44" s="49"/>
    </row>
    <row r="45" spans="1:16">
      <c r="A45" s="29" t="str">
        <f>'P&amp;L'!C49</f>
        <v>Audit, Accountancy &amp; Professional Fees</v>
      </c>
      <c r="C45" s="2">
        <f>'P&amp;L'!$E49/12*1.2</f>
        <v>99.999999999999986</v>
      </c>
      <c r="D45" s="2">
        <f>'P&amp;L'!$E49/12*1.2</f>
        <v>99.999999999999986</v>
      </c>
      <c r="E45" s="2">
        <f>'P&amp;L'!$E49/12*1.2</f>
        <v>99.999999999999986</v>
      </c>
      <c r="F45" s="2">
        <f>'P&amp;L'!$E49/12*1.2</f>
        <v>99.999999999999986</v>
      </c>
      <c r="G45" s="2">
        <f>'P&amp;L'!$E49/12*1.2</f>
        <v>99.999999999999986</v>
      </c>
      <c r="H45" s="2">
        <f>'P&amp;L'!$E49/12*1.2</f>
        <v>99.999999999999986</v>
      </c>
      <c r="I45" s="2">
        <f>'P&amp;L'!$E49/12*1.2</f>
        <v>99.999999999999986</v>
      </c>
      <c r="J45" s="2">
        <f>'P&amp;L'!$E49/12*1.2</f>
        <v>99.999999999999986</v>
      </c>
      <c r="K45" s="2">
        <f>'P&amp;L'!$E49/12*1.2</f>
        <v>99.999999999999986</v>
      </c>
      <c r="L45" s="2">
        <f>'P&amp;L'!$E49/12*1.2</f>
        <v>99.999999999999986</v>
      </c>
      <c r="M45" s="2">
        <f>'P&amp;L'!$E49/12*1.2</f>
        <v>99.999999999999986</v>
      </c>
      <c r="N45" s="2">
        <f>'P&amp;L'!$E49/12*1.2</f>
        <v>99.999999999999986</v>
      </c>
      <c r="O45" s="2">
        <f t="shared" si="7"/>
        <v>1199.9999999999998</v>
      </c>
      <c r="P45" s="49"/>
    </row>
    <row r="46" spans="1:16">
      <c r="A46" s="29" t="str">
        <f>'P&amp;L'!C50</f>
        <v>Licensing Costs</v>
      </c>
      <c r="C46" s="2">
        <f>'P&amp;L'!$E50*C$5*1.2</f>
        <v>72</v>
      </c>
      <c r="D46" s="2">
        <f>'P&amp;L'!$E50*D$5*1.2</f>
        <v>72</v>
      </c>
      <c r="E46" s="2">
        <f>'P&amp;L'!$E50*E$5*1.2</f>
        <v>84</v>
      </c>
      <c r="F46" s="2">
        <f>'P&amp;L'!$E50*F$5*1.2</f>
        <v>84</v>
      </c>
      <c r="G46" s="2">
        <f>'P&amp;L'!$E50*G$5*1.2</f>
        <v>96</v>
      </c>
      <c r="H46" s="2">
        <f>'P&amp;L'!$E50*H$5*1.2</f>
        <v>96</v>
      </c>
      <c r="I46" s="2">
        <f>'P&amp;L'!$E50*I$5*1.2</f>
        <v>108</v>
      </c>
      <c r="J46" s="2">
        <f>'P&amp;L'!$E50*J$5*1.2</f>
        <v>108</v>
      </c>
      <c r="K46" s="2">
        <f>'P&amp;L'!$E50*K$5*1.2</f>
        <v>120</v>
      </c>
      <c r="L46" s="2">
        <f>'P&amp;L'!$E50*L$5*1.2</f>
        <v>120</v>
      </c>
      <c r="M46" s="2">
        <f>'P&amp;L'!$E50*M$5*1.2</f>
        <v>120</v>
      </c>
      <c r="N46" s="2">
        <f>'P&amp;L'!$E50*N$5*1.2</f>
        <v>120</v>
      </c>
      <c r="O46" s="2">
        <f t="shared" si="7"/>
        <v>1200</v>
      </c>
      <c r="P46" s="49"/>
    </row>
    <row r="47" spans="1:16">
      <c r="A47" s="29" t="str">
        <f>'P&amp;L'!C51</f>
        <v>Bank Charges &amp; Interest</v>
      </c>
      <c r="C47" s="2">
        <f>'P&amp;L'!$E51*C$5</f>
        <v>60</v>
      </c>
      <c r="D47" s="2">
        <f>'P&amp;L'!$E51*D$5</f>
        <v>60</v>
      </c>
      <c r="E47" s="2">
        <f>'P&amp;L'!$E51*E$5</f>
        <v>70</v>
      </c>
      <c r="F47" s="2">
        <f>'P&amp;L'!$E51*F$5</f>
        <v>70</v>
      </c>
      <c r="G47" s="2">
        <f>'P&amp;L'!$E51*G$5</f>
        <v>80</v>
      </c>
      <c r="H47" s="2">
        <f>'P&amp;L'!$E51*H$5</f>
        <v>80</v>
      </c>
      <c r="I47" s="2">
        <f>'P&amp;L'!$E51*I$5</f>
        <v>90</v>
      </c>
      <c r="J47" s="2">
        <f>'P&amp;L'!$E51*J$5</f>
        <v>90</v>
      </c>
      <c r="K47" s="2">
        <f>'P&amp;L'!$E51*K$5</f>
        <v>100</v>
      </c>
      <c r="L47" s="2">
        <f>'P&amp;L'!$E51*L$5</f>
        <v>100</v>
      </c>
      <c r="M47" s="2">
        <f>'P&amp;L'!$E51*M$5</f>
        <v>100</v>
      </c>
      <c r="N47" s="2">
        <f>'P&amp;L'!$E51*N$5</f>
        <v>100</v>
      </c>
      <c r="O47" s="2">
        <f t="shared" si="7"/>
        <v>1000</v>
      </c>
      <c r="P47" s="49"/>
    </row>
    <row r="48" spans="1:16">
      <c r="A48" s="29" t="str">
        <f>'P&amp;L'!C52</f>
        <v xml:space="preserve">Other  </v>
      </c>
      <c r="C48" s="2">
        <f>'P&amp;L'!$E52*C$5*1.2</f>
        <v>72</v>
      </c>
      <c r="D48" s="2">
        <f>'P&amp;L'!$E52*D$5*1.2</f>
        <v>72</v>
      </c>
      <c r="E48" s="2">
        <f>'P&amp;L'!$E52*E$5*1.2</f>
        <v>84</v>
      </c>
      <c r="F48" s="2">
        <f>'P&amp;L'!$E52*F$5*1.2</f>
        <v>84</v>
      </c>
      <c r="G48" s="2">
        <f>'P&amp;L'!$E52*G$5*1.2</f>
        <v>96</v>
      </c>
      <c r="H48" s="2">
        <f>'P&amp;L'!$E52*H$5*1.2</f>
        <v>96</v>
      </c>
      <c r="I48" s="2">
        <f>'P&amp;L'!$E52*I$5*1.2</f>
        <v>108</v>
      </c>
      <c r="J48" s="2">
        <f>'P&amp;L'!$E52*J$5*1.2</f>
        <v>108</v>
      </c>
      <c r="K48" s="2">
        <f>'P&amp;L'!$E52*K$5*1.2</f>
        <v>120</v>
      </c>
      <c r="L48" s="2">
        <f>'P&amp;L'!$E52*L$5*1.2</f>
        <v>120</v>
      </c>
      <c r="M48" s="2">
        <f>'P&amp;L'!$E52*M$5*1.2</f>
        <v>120</v>
      </c>
      <c r="N48" s="2">
        <f>'P&amp;L'!$E52*N$5*1.2</f>
        <v>120</v>
      </c>
      <c r="O48" s="2">
        <f t="shared" si="7"/>
        <v>1200</v>
      </c>
      <c r="P48" s="49"/>
    </row>
    <row r="49" spans="1:16">
      <c r="A49" s="29" t="s">
        <v>59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">
        <f t="shared" si="7"/>
        <v>0</v>
      </c>
      <c r="P49" s="49"/>
    </row>
    <row r="50" spans="1:16">
      <c r="A50" s="29" t="s">
        <v>76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">
        <f t="shared" si="7"/>
        <v>0</v>
      </c>
      <c r="P50" s="49"/>
    </row>
    <row r="51" spans="1:16">
      <c r="A51" s="29" t="s">
        <v>52</v>
      </c>
      <c r="C51" s="19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f t="shared" si="7"/>
        <v>0</v>
      </c>
      <c r="P51" s="49"/>
    </row>
    <row r="52" spans="1:16">
      <c r="A52" s="29" t="s">
        <v>60</v>
      </c>
      <c r="C52" s="19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 t="shared" si="7"/>
        <v>0</v>
      </c>
      <c r="P52" s="49"/>
    </row>
    <row r="53" spans="1:16">
      <c r="A53" s="29" t="s">
        <v>61</v>
      </c>
      <c r="C53" s="19"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 t="shared" si="7"/>
        <v>0</v>
      </c>
      <c r="P53" s="49"/>
    </row>
    <row r="54" spans="1:16">
      <c r="A54" s="29" t="s">
        <v>48</v>
      </c>
      <c r="C54" s="2"/>
      <c r="D54" s="2"/>
      <c r="E54" s="2"/>
      <c r="F54" s="2">
        <f>C98+D98+E98</f>
        <v>3868</v>
      </c>
      <c r="G54" s="2"/>
      <c r="H54" s="2"/>
      <c r="I54" s="2">
        <f>F98+G98+H98</f>
        <v>4756</v>
      </c>
      <c r="J54" s="2"/>
      <c r="K54" s="2"/>
      <c r="L54" s="2">
        <f>I98+J98+K98</f>
        <v>5866</v>
      </c>
      <c r="M54" s="2"/>
      <c r="N54" s="2"/>
      <c r="O54" s="2">
        <f t="shared" si="7"/>
        <v>14490</v>
      </c>
      <c r="P54" s="49"/>
    </row>
    <row r="55" spans="1:16">
      <c r="A55" s="29" t="s">
        <v>101</v>
      </c>
      <c r="C55" s="2"/>
      <c r="D55" s="2"/>
      <c r="E55" s="2"/>
      <c r="F55" s="2">
        <f>C99+D99+E99</f>
        <v>0</v>
      </c>
      <c r="G55" s="2"/>
      <c r="H55" s="2"/>
      <c r="I55" s="2">
        <f>F99+G99+H99</f>
        <v>0</v>
      </c>
      <c r="J55" s="2"/>
      <c r="K55" s="2"/>
      <c r="L55" s="2">
        <f>I99+J99+K99</f>
        <v>0</v>
      </c>
      <c r="M55" s="2"/>
      <c r="N55" s="2"/>
      <c r="O55" s="2">
        <f t="shared" si="7"/>
        <v>0</v>
      </c>
      <c r="P55" s="49"/>
    </row>
    <row r="56" spans="1:16">
      <c r="A56" s="29" t="s">
        <v>49</v>
      </c>
      <c r="C56" s="15">
        <f t="shared" ref="C56:O56" si="9">SUM(C19:C55)</f>
        <v>10550.000000000002</v>
      </c>
      <c r="D56" s="15">
        <f t="shared" si="9"/>
        <v>10550.000000000002</v>
      </c>
      <c r="E56" s="15">
        <f t="shared" si="9"/>
        <v>12150</v>
      </c>
      <c r="F56" s="15">
        <f t="shared" si="9"/>
        <v>16018</v>
      </c>
      <c r="G56" s="15">
        <f t="shared" si="9"/>
        <v>13750.000000000002</v>
      </c>
      <c r="H56" s="15">
        <f t="shared" si="9"/>
        <v>13750.000000000002</v>
      </c>
      <c r="I56" s="15">
        <f t="shared" si="9"/>
        <v>20106</v>
      </c>
      <c r="J56" s="15">
        <f t="shared" si="9"/>
        <v>15350.000000000002</v>
      </c>
      <c r="K56" s="15">
        <f t="shared" si="9"/>
        <v>16950</v>
      </c>
      <c r="L56" s="15">
        <f t="shared" si="9"/>
        <v>22816</v>
      </c>
      <c r="M56" s="15">
        <f t="shared" si="9"/>
        <v>16950</v>
      </c>
      <c r="N56" s="15">
        <f t="shared" si="9"/>
        <v>16950</v>
      </c>
      <c r="O56" s="15">
        <f t="shared" si="9"/>
        <v>185888</v>
      </c>
      <c r="P56" s="49"/>
    </row>
    <row r="57" spans="1:16" ht="11.45" customHeight="1">
      <c r="A57" s="29"/>
      <c r="P57" s="30"/>
    </row>
    <row r="58" spans="1:16" ht="15.75" thickBot="1">
      <c r="A58" s="29" t="s">
        <v>77</v>
      </c>
      <c r="C58" s="15">
        <f t="shared" ref="C58:N58" si="10">C7+C15-C56</f>
        <v>13849.999999999998</v>
      </c>
      <c r="D58" s="15">
        <f t="shared" si="10"/>
        <v>17700</v>
      </c>
      <c r="E58" s="15">
        <f t="shared" si="10"/>
        <v>22350</v>
      </c>
      <c r="F58" s="15">
        <f t="shared" si="10"/>
        <v>23132</v>
      </c>
      <c r="G58" s="15">
        <f t="shared" si="10"/>
        <v>28582</v>
      </c>
      <c r="H58" s="15">
        <f t="shared" si="10"/>
        <v>34032</v>
      </c>
      <c r="I58" s="15">
        <f t="shared" si="10"/>
        <v>35526</v>
      </c>
      <c r="J58" s="15">
        <f t="shared" si="10"/>
        <v>41776</v>
      </c>
      <c r="K58" s="15">
        <f t="shared" si="10"/>
        <v>48826</v>
      </c>
      <c r="L58" s="15">
        <f t="shared" si="10"/>
        <v>50010</v>
      </c>
      <c r="M58" s="15">
        <f t="shared" si="10"/>
        <v>57060</v>
      </c>
      <c r="N58" s="16">
        <f t="shared" si="10"/>
        <v>64110</v>
      </c>
      <c r="P58" s="30"/>
    </row>
    <row r="59" spans="1:16" ht="15.75" thickTop="1">
      <c r="A59" s="36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7"/>
    </row>
    <row r="63" spans="1:16" hidden="1">
      <c r="B63" t="s">
        <v>112</v>
      </c>
      <c r="C63">
        <f>C25/1.2</f>
        <v>833.33333333333337</v>
      </c>
      <c r="D63">
        <f t="shared" ref="D63:N63" si="11">D25/1.2</f>
        <v>833.33333333333337</v>
      </c>
      <c r="E63">
        <f t="shared" si="11"/>
        <v>833.33333333333337</v>
      </c>
      <c r="F63">
        <f t="shared" si="11"/>
        <v>833.33333333333337</v>
      </c>
      <c r="G63">
        <f t="shared" si="11"/>
        <v>833.33333333333337</v>
      </c>
      <c r="H63">
        <f t="shared" si="11"/>
        <v>833.33333333333337</v>
      </c>
      <c r="I63">
        <f t="shared" si="11"/>
        <v>833.33333333333337</v>
      </c>
      <c r="J63">
        <f t="shared" si="11"/>
        <v>833.33333333333337</v>
      </c>
      <c r="K63">
        <f t="shared" si="11"/>
        <v>833.33333333333337</v>
      </c>
      <c r="L63">
        <f t="shared" si="11"/>
        <v>833.33333333333337</v>
      </c>
      <c r="M63">
        <f t="shared" si="11"/>
        <v>833.33333333333337</v>
      </c>
      <c r="N63">
        <f t="shared" si="11"/>
        <v>833.33333333333337</v>
      </c>
      <c r="O63">
        <f>SUM(C63:N63)</f>
        <v>10000</v>
      </c>
    </row>
    <row r="64" spans="1:16" hidden="1">
      <c r="B64" t="s">
        <v>107</v>
      </c>
      <c r="C64">
        <f>C25/1.2</f>
        <v>833.33333333333337</v>
      </c>
      <c r="D64">
        <f>D25/1.2+C64</f>
        <v>1666.6666666666667</v>
      </c>
      <c r="E64">
        <f t="shared" ref="E64:N64" si="12">E25/1.2+D64</f>
        <v>2500</v>
      </c>
      <c r="F64">
        <f t="shared" si="12"/>
        <v>3333.3333333333335</v>
      </c>
      <c r="G64">
        <f t="shared" si="12"/>
        <v>4166.666666666667</v>
      </c>
      <c r="H64">
        <f t="shared" si="12"/>
        <v>5000</v>
      </c>
      <c r="I64">
        <f t="shared" si="12"/>
        <v>5833.333333333333</v>
      </c>
      <c r="J64">
        <f t="shared" si="12"/>
        <v>6666.6666666666661</v>
      </c>
      <c r="K64">
        <f t="shared" si="12"/>
        <v>7499.9999999999991</v>
      </c>
      <c r="L64">
        <f t="shared" si="12"/>
        <v>8333.3333333333321</v>
      </c>
      <c r="M64">
        <f t="shared" si="12"/>
        <v>9166.6666666666661</v>
      </c>
      <c r="N64">
        <f t="shared" si="12"/>
        <v>10000</v>
      </c>
    </row>
    <row r="65" spans="1:15" hidden="1">
      <c r="B65" t="s">
        <v>108</v>
      </c>
      <c r="C65">
        <f>C15/1.2*'P&amp;L'!$G$57</f>
        <v>1680.0000000000002</v>
      </c>
      <c r="D65">
        <f>D15/1.2*'P&amp;L'!$G$57</f>
        <v>1680.0000000000002</v>
      </c>
      <c r="E65">
        <f>E15/1.2*'P&amp;L'!$G$57</f>
        <v>1960.0000000000002</v>
      </c>
      <c r="F65">
        <f>F15/1.2*'P&amp;L'!$G$57</f>
        <v>1960.0000000000002</v>
      </c>
      <c r="G65">
        <f>G15/1.2*'P&amp;L'!$G$57</f>
        <v>2240</v>
      </c>
      <c r="H65">
        <f>H15/1.2*'P&amp;L'!$G$57</f>
        <v>2240</v>
      </c>
      <c r="I65">
        <f>I15/1.2*'P&amp;L'!$G$57</f>
        <v>2520.0000000000005</v>
      </c>
      <c r="J65">
        <f>J15/1.2*'P&amp;L'!$G$57</f>
        <v>2520.0000000000005</v>
      </c>
      <c r="K65">
        <f>K15/1.2*'P&amp;L'!$G$57</f>
        <v>2800.0000000000005</v>
      </c>
      <c r="L65">
        <f>L15/1.2*'P&amp;L'!$G$57</f>
        <v>2800.0000000000005</v>
      </c>
      <c r="M65">
        <f>M15/1.2*'P&amp;L'!$G$57</f>
        <v>2800.0000000000005</v>
      </c>
      <c r="N65">
        <f>N15/1.2*'P&amp;L'!$G$57</f>
        <v>2800.0000000000005</v>
      </c>
      <c r="O65">
        <f t="shared" ref="O65:O105" si="13">SUM(C65:N65)</f>
        <v>28000</v>
      </c>
    </row>
    <row r="66" spans="1:15" hidden="1">
      <c r="B66" t="s">
        <v>109</v>
      </c>
      <c r="C66">
        <f>C65</f>
        <v>1680.0000000000002</v>
      </c>
      <c r="D66">
        <f>D65+C66</f>
        <v>3360.0000000000005</v>
      </c>
      <c r="E66">
        <f t="shared" ref="E66:N66" si="14">E65+D66</f>
        <v>5320.0000000000009</v>
      </c>
      <c r="F66">
        <f t="shared" si="14"/>
        <v>7280.0000000000009</v>
      </c>
      <c r="G66">
        <f t="shared" si="14"/>
        <v>9520</v>
      </c>
      <c r="H66">
        <f t="shared" si="14"/>
        <v>11760</v>
      </c>
      <c r="I66">
        <f t="shared" si="14"/>
        <v>14280</v>
      </c>
      <c r="J66">
        <f t="shared" si="14"/>
        <v>16800</v>
      </c>
      <c r="K66">
        <f t="shared" si="14"/>
        <v>19600</v>
      </c>
      <c r="L66">
        <f t="shared" si="14"/>
        <v>22400</v>
      </c>
      <c r="M66">
        <f t="shared" si="14"/>
        <v>25200</v>
      </c>
      <c r="N66">
        <f t="shared" si="14"/>
        <v>28000</v>
      </c>
    </row>
    <row r="67" spans="1:15" hidden="1">
      <c r="A67" s="24" t="s">
        <v>50</v>
      </c>
      <c r="B67" s="24"/>
      <c r="C67" s="25" t="str">
        <f>C3</f>
        <v>Month 1</v>
      </c>
      <c r="D67" s="25" t="str">
        <f t="shared" ref="D67:N67" si="15">D3</f>
        <v>Month 2</v>
      </c>
      <c r="E67" s="25" t="str">
        <f t="shared" si="15"/>
        <v>Month 3</v>
      </c>
      <c r="F67" s="25" t="str">
        <f t="shared" si="15"/>
        <v>Month 4</v>
      </c>
      <c r="G67" s="25" t="str">
        <f t="shared" si="15"/>
        <v>Month 5</v>
      </c>
      <c r="H67" s="25" t="str">
        <f t="shared" si="15"/>
        <v>Month 6</v>
      </c>
      <c r="I67" s="25" t="str">
        <f t="shared" si="15"/>
        <v>Month 7</v>
      </c>
      <c r="J67" s="25" t="str">
        <f t="shared" si="15"/>
        <v>Month 8</v>
      </c>
      <c r="K67" s="25" t="str">
        <f t="shared" si="15"/>
        <v>Month 9</v>
      </c>
      <c r="L67" s="25" t="str">
        <f t="shared" si="15"/>
        <v>Month 10</v>
      </c>
      <c r="M67" s="25" t="str">
        <f t="shared" si="15"/>
        <v>Month 11</v>
      </c>
      <c r="N67" s="25" t="str">
        <f t="shared" si="15"/>
        <v>Month 12</v>
      </c>
      <c r="O67">
        <f t="shared" si="13"/>
        <v>0</v>
      </c>
    </row>
    <row r="68" spans="1:15" hidden="1">
      <c r="A68" s="24"/>
      <c r="B68" s="24"/>
      <c r="C68" s="25" t="s">
        <v>1</v>
      </c>
      <c r="D68" s="25" t="s">
        <v>1</v>
      </c>
      <c r="E68" s="25" t="s">
        <v>1</v>
      </c>
      <c r="F68" s="25" t="s">
        <v>1</v>
      </c>
      <c r="G68" s="25" t="s">
        <v>1</v>
      </c>
      <c r="H68" s="25" t="s">
        <v>1</v>
      </c>
      <c r="I68" s="25" t="s">
        <v>1</v>
      </c>
      <c r="J68" s="25" t="s">
        <v>1</v>
      </c>
      <c r="K68" s="25" t="s">
        <v>1</v>
      </c>
      <c r="L68" s="25" t="s">
        <v>1</v>
      </c>
      <c r="M68" s="25" t="s">
        <v>1</v>
      </c>
      <c r="N68" s="25" t="s">
        <v>1</v>
      </c>
      <c r="O68">
        <f t="shared" si="13"/>
        <v>0</v>
      </c>
    </row>
    <row r="69" spans="1:15" hidden="1">
      <c r="A69" s="24" t="s">
        <v>42</v>
      </c>
      <c r="B69" s="24"/>
      <c r="C69" s="26">
        <f t="shared" ref="C69:N69" si="16">SUM(C10:C13)</f>
        <v>14400</v>
      </c>
      <c r="D69" s="26">
        <f t="shared" si="16"/>
        <v>14400</v>
      </c>
      <c r="E69" s="26">
        <f t="shared" si="16"/>
        <v>16800</v>
      </c>
      <c r="F69" s="26">
        <f t="shared" si="16"/>
        <v>16800</v>
      </c>
      <c r="G69" s="26">
        <f t="shared" si="16"/>
        <v>19200</v>
      </c>
      <c r="H69" s="26">
        <f t="shared" si="16"/>
        <v>19200</v>
      </c>
      <c r="I69" s="26">
        <f t="shared" si="16"/>
        <v>21600</v>
      </c>
      <c r="J69" s="26">
        <f t="shared" si="16"/>
        <v>21600</v>
      </c>
      <c r="K69" s="26">
        <f t="shared" si="16"/>
        <v>24000</v>
      </c>
      <c r="L69" s="26">
        <f t="shared" si="16"/>
        <v>24000</v>
      </c>
      <c r="M69" s="26">
        <f t="shared" si="16"/>
        <v>24000</v>
      </c>
      <c r="N69" s="26">
        <f t="shared" si="16"/>
        <v>24000</v>
      </c>
      <c r="O69">
        <f t="shared" si="13"/>
        <v>240000</v>
      </c>
    </row>
    <row r="70" spans="1:15" hidden="1">
      <c r="A70" s="24" t="s">
        <v>51</v>
      </c>
      <c r="B70" s="24"/>
      <c r="C70" s="24">
        <f>C69/12*2</f>
        <v>2400</v>
      </c>
      <c r="D70" s="24">
        <f t="shared" ref="D70:N70" si="17">D69/12*2</f>
        <v>2400</v>
      </c>
      <c r="E70" s="24">
        <f t="shared" si="17"/>
        <v>2800</v>
      </c>
      <c r="F70" s="24">
        <f t="shared" si="17"/>
        <v>2800</v>
      </c>
      <c r="G70" s="24">
        <f t="shared" si="17"/>
        <v>3200</v>
      </c>
      <c r="H70" s="24">
        <f t="shared" si="17"/>
        <v>3200</v>
      </c>
      <c r="I70" s="24">
        <f t="shared" si="17"/>
        <v>3600</v>
      </c>
      <c r="J70" s="24">
        <f t="shared" si="17"/>
        <v>3600</v>
      </c>
      <c r="K70" s="24">
        <f t="shared" si="17"/>
        <v>4000</v>
      </c>
      <c r="L70" s="24">
        <f t="shared" si="17"/>
        <v>4000</v>
      </c>
      <c r="M70" s="24">
        <f t="shared" si="17"/>
        <v>4000</v>
      </c>
      <c r="N70" s="24">
        <f t="shared" si="17"/>
        <v>4000</v>
      </c>
      <c r="O70">
        <f t="shared" si="13"/>
        <v>40000</v>
      </c>
    </row>
    <row r="71" spans="1:15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>
        <f t="shared" si="13"/>
        <v>0</v>
      </c>
    </row>
    <row r="72" spans="1:15" hidden="1">
      <c r="A72" s="24" t="str">
        <f>A19</f>
        <v xml:space="preserve">Wet Purchases </v>
      </c>
      <c r="B72" s="24"/>
      <c r="C72" s="24">
        <f t="shared" ref="C72:N72" si="18">C19</f>
        <v>3600</v>
      </c>
      <c r="D72" s="24">
        <f t="shared" si="18"/>
        <v>3600</v>
      </c>
      <c r="E72" s="24">
        <f t="shared" si="18"/>
        <v>4200</v>
      </c>
      <c r="F72" s="24">
        <f t="shared" si="18"/>
        <v>4200</v>
      </c>
      <c r="G72" s="24">
        <f t="shared" si="18"/>
        <v>4800</v>
      </c>
      <c r="H72" s="24">
        <f t="shared" si="18"/>
        <v>4800</v>
      </c>
      <c r="I72" s="24">
        <f t="shared" si="18"/>
        <v>5400</v>
      </c>
      <c r="J72" s="24">
        <f t="shared" si="18"/>
        <v>5400</v>
      </c>
      <c r="K72" s="24">
        <f t="shared" si="18"/>
        <v>6000</v>
      </c>
      <c r="L72" s="24">
        <f t="shared" si="18"/>
        <v>6000</v>
      </c>
      <c r="M72" s="24">
        <f t="shared" si="18"/>
        <v>6000</v>
      </c>
      <c r="N72" s="24">
        <f t="shared" si="18"/>
        <v>6000</v>
      </c>
      <c r="O72">
        <f t="shared" si="13"/>
        <v>60000</v>
      </c>
    </row>
    <row r="73" spans="1:15" hidden="1">
      <c r="A73" s="24" t="str">
        <f>A21</f>
        <v>Accommodation</v>
      </c>
      <c r="B73" s="24"/>
      <c r="C73" s="24">
        <f t="shared" ref="C73:N73" si="19">C21</f>
        <v>0</v>
      </c>
      <c r="D73" s="24">
        <f t="shared" si="19"/>
        <v>0</v>
      </c>
      <c r="E73" s="24">
        <f t="shared" si="19"/>
        <v>0</v>
      </c>
      <c r="F73" s="24">
        <f t="shared" si="19"/>
        <v>0</v>
      </c>
      <c r="G73" s="24">
        <f t="shared" si="19"/>
        <v>0</v>
      </c>
      <c r="H73" s="24">
        <f t="shared" si="19"/>
        <v>0</v>
      </c>
      <c r="I73" s="24">
        <f t="shared" si="19"/>
        <v>0</v>
      </c>
      <c r="J73" s="24">
        <f t="shared" si="19"/>
        <v>0</v>
      </c>
      <c r="K73" s="24">
        <f t="shared" si="19"/>
        <v>0</v>
      </c>
      <c r="L73" s="24">
        <f t="shared" si="19"/>
        <v>0</v>
      </c>
      <c r="M73" s="24">
        <f t="shared" si="19"/>
        <v>0</v>
      </c>
      <c r="N73" s="24">
        <f t="shared" si="19"/>
        <v>0</v>
      </c>
      <c r="O73">
        <f t="shared" si="13"/>
        <v>0</v>
      </c>
    </row>
    <row r="74" spans="1:15" hidden="1">
      <c r="A74" s="24" t="str">
        <f>A22</f>
        <v>Functions / Other</v>
      </c>
      <c r="B74" s="24"/>
      <c r="C74" s="24">
        <f t="shared" ref="C74:N74" si="20">C22</f>
        <v>0</v>
      </c>
      <c r="D74" s="24">
        <f t="shared" si="20"/>
        <v>0</v>
      </c>
      <c r="E74" s="24">
        <f t="shared" si="20"/>
        <v>0</v>
      </c>
      <c r="F74" s="24">
        <f t="shared" si="20"/>
        <v>0</v>
      </c>
      <c r="G74" s="24">
        <f t="shared" si="20"/>
        <v>0</v>
      </c>
      <c r="H74" s="24">
        <f t="shared" si="20"/>
        <v>0</v>
      </c>
      <c r="I74" s="24">
        <f t="shared" si="20"/>
        <v>0</v>
      </c>
      <c r="J74" s="24">
        <f t="shared" si="20"/>
        <v>0</v>
      </c>
      <c r="K74" s="24">
        <f t="shared" si="20"/>
        <v>0</v>
      </c>
      <c r="L74" s="24">
        <f t="shared" si="20"/>
        <v>0</v>
      </c>
      <c r="M74" s="24">
        <f t="shared" si="20"/>
        <v>0</v>
      </c>
      <c r="N74" s="24">
        <f t="shared" si="20"/>
        <v>0</v>
      </c>
      <c r="O74">
        <f t="shared" si="13"/>
        <v>0</v>
      </c>
    </row>
    <row r="75" spans="1:15" hidden="1">
      <c r="A75" s="24" t="str">
        <f>A25</f>
        <v>Rent / Minimum Guaranteed Rent</v>
      </c>
      <c r="B75" s="24"/>
      <c r="C75" s="24">
        <f t="shared" ref="C75:N75" si="21">C25</f>
        <v>1000</v>
      </c>
      <c r="D75" s="24">
        <f t="shared" si="21"/>
        <v>1000</v>
      </c>
      <c r="E75" s="24">
        <f t="shared" si="21"/>
        <v>1000</v>
      </c>
      <c r="F75" s="24">
        <f t="shared" si="21"/>
        <v>1000</v>
      </c>
      <c r="G75" s="24">
        <f t="shared" si="21"/>
        <v>1000</v>
      </c>
      <c r="H75" s="24">
        <f t="shared" si="21"/>
        <v>1000</v>
      </c>
      <c r="I75" s="24">
        <f t="shared" si="21"/>
        <v>1000</v>
      </c>
      <c r="J75" s="24">
        <f t="shared" si="21"/>
        <v>1000</v>
      </c>
      <c r="K75" s="24">
        <f t="shared" si="21"/>
        <v>1000</v>
      </c>
      <c r="L75" s="24">
        <f t="shared" si="21"/>
        <v>1000</v>
      </c>
      <c r="M75" s="24">
        <f t="shared" si="21"/>
        <v>1000</v>
      </c>
      <c r="N75" s="24">
        <f t="shared" si="21"/>
        <v>1000</v>
      </c>
      <c r="O75">
        <f t="shared" si="13"/>
        <v>12000</v>
      </c>
    </row>
    <row r="76" spans="1:15" hidden="1">
      <c r="A76" s="24" t="str">
        <f>A26</f>
        <v>Turnover Rent (after Minimum Guaranteed Rent)</v>
      </c>
      <c r="B76" s="24"/>
      <c r="C76" s="24">
        <f t="shared" ref="C76:N76" si="22">C26</f>
        <v>1016.0000000000002</v>
      </c>
      <c r="D76" s="24">
        <f t="shared" si="22"/>
        <v>1016.0000000000002</v>
      </c>
      <c r="E76" s="24">
        <f t="shared" si="22"/>
        <v>1352.0000000000002</v>
      </c>
      <c r="F76" s="24">
        <f t="shared" si="22"/>
        <v>1352.0000000000002</v>
      </c>
      <c r="G76" s="24">
        <f t="shared" si="22"/>
        <v>1687.9999999999998</v>
      </c>
      <c r="H76" s="24">
        <f t="shared" si="22"/>
        <v>1687.9999999999998</v>
      </c>
      <c r="I76" s="24">
        <f t="shared" si="22"/>
        <v>2024.0000000000002</v>
      </c>
      <c r="J76" s="24">
        <f t="shared" si="22"/>
        <v>2024.0000000000002</v>
      </c>
      <c r="K76" s="24">
        <f t="shared" si="22"/>
        <v>2360.0000000000005</v>
      </c>
      <c r="L76" s="24">
        <f t="shared" si="22"/>
        <v>2360.0000000000005</v>
      </c>
      <c r="M76" s="24">
        <f t="shared" si="22"/>
        <v>2360.0000000000005</v>
      </c>
      <c r="N76" s="24">
        <f t="shared" si="22"/>
        <v>2360.0000000000005</v>
      </c>
      <c r="O76">
        <f t="shared" si="13"/>
        <v>21600.000000000004</v>
      </c>
    </row>
    <row r="77" spans="1:15" hidden="1">
      <c r="A77" s="24" t="str">
        <f>A28</f>
        <v>Water Rates</v>
      </c>
      <c r="B77" s="24"/>
      <c r="C77" s="24">
        <f t="shared" ref="C77:N77" si="23">C28</f>
        <v>99.999999999999986</v>
      </c>
      <c r="D77" s="24">
        <f t="shared" si="23"/>
        <v>99.999999999999986</v>
      </c>
      <c r="E77" s="24">
        <f t="shared" si="23"/>
        <v>99.999999999999986</v>
      </c>
      <c r="F77" s="24">
        <f t="shared" si="23"/>
        <v>99.999999999999986</v>
      </c>
      <c r="G77" s="24">
        <f t="shared" si="23"/>
        <v>99.999999999999986</v>
      </c>
      <c r="H77" s="24">
        <f t="shared" si="23"/>
        <v>99.999999999999986</v>
      </c>
      <c r="I77" s="24">
        <f t="shared" si="23"/>
        <v>99.999999999999986</v>
      </c>
      <c r="J77" s="24">
        <f t="shared" si="23"/>
        <v>99.999999999999986</v>
      </c>
      <c r="K77" s="24">
        <f t="shared" si="23"/>
        <v>99.999999999999986</v>
      </c>
      <c r="L77" s="24">
        <f t="shared" si="23"/>
        <v>99.999999999999986</v>
      </c>
      <c r="M77" s="24">
        <f t="shared" si="23"/>
        <v>99.999999999999986</v>
      </c>
      <c r="N77" s="24">
        <f t="shared" si="23"/>
        <v>99.999999999999986</v>
      </c>
      <c r="O77">
        <f t="shared" si="13"/>
        <v>1199.9999999999998</v>
      </c>
    </row>
    <row r="78" spans="1:15" hidden="1">
      <c r="A78" s="24" t="str">
        <f>A29</f>
        <v>Utilities: Gas / Oil &amp; Electric</v>
      </c>
      <c r="B78" s="24"/>
      <c r="C78" s="24">
        <f t="shared" ref="C78:N78" si="24">C29</f>
        <v>99.999999999999986</v>
      </c>
      <c r="D78" s="24">
        <f t="shared" si="24"/>
        <v>99.999999999999986</v>
      </c>
      <c r="E78" s="24">
        <f t="shared" si="24"/>
        <v>99.999999999999986</v>
      </c>
      <c r="F78" s="24">
        <f t="shared" si="24"/>
        <v>99.999999999999986</v>
      </c>
      <c r="G78" s="24">
        <f t="shared" si="24"/>
        <v>99.999999999999986</v>
      </c>
      <c r="H78" s="24">
        <f t="shared" si="24"/>
        <v>99.999999999999986</v>
      </c>
      <c r="I78" s="24">
        <f t="shared" si="24"/>
        <v>99.999999999999986</v>
      </c>
      <c r="J78" s="24">
        <f t="shared" si="24"/>
        <v>99.999999999999986</v>
      </c>
      <c r="K78" s="24">
        <f t="shared" si="24"/>
        <v>99.999999999999986</v>
      </c>
      <c r="L78" s="24">
        <f t="shared" si="24"/>
        <v>99.999999999999986</v>
      </c>
      <c r="M78" s="24">
        <f t="shared" si="24"/>
        <v>99.999999999999986</v>
      </c>
      <c r="N78" s="24">
        <f t="shared" si="24"/>
        <v>99.999999999999986</v>
      </c>
      <c r="O78">
        <f t="shared" si="13"/>
        <v>1199.9999999999998</v>
      </c>
    </row>
    <row r="79" spans="1:15" hidden="1">
      <c r="A79" s="24" t="str">
        <f>A31</f>
        <v>Cellar Gas</v>
      </c>
      <c r="B79" s="24"/>
      <c r="C79" s="24">
        <f t="shared" ref="C79:N79" si="25">C31</f>
        <v>72</v>
      </c>
      <c r="D79" s="24">
        <f t="shared" si="25"/>
        <v>72</v>
      </c>
      <c r="E79" s="24">
        <f t="shared" si="25"/>
        <v>84</v>
      </c>
      <c r="F79" s="24">
        <f t="shared" si="25"/>
        <v>84</v>
      </c>
      <c r="G79" s="24">
        <f t="shared" si="25"/>
        <v>96</v>
      </c>
      <c r="H79" s="24">
        <f t="shared" si="25"/>
        <v>96</v>
      </c>
      <c r="I79" s="24">
        <f t="shared" si="25"/>
        <v>108</v>
      </c>
      <c r="J79" s="24">
        <f t="shared" si="25"/>
        <v>108</v>
      </c>
      <c r="K79" s="24">
        <f t="shared" si="25"/>
        <v>120</v>
      </c>
      <c r="L79" s="24">
        <f t="shared" si="25"/>
        <v>120</v>
      </c>
      <c r="M79" s="24">
        <f t="shared" si="25"/>
        <v>120</v>
      </c>
      <c r="N79" s="24">
        <f t="shared" si="25"/>
        <v>120</v>
      </c>
      <c r="O79">
        <f t="shared" si="13"/>
        <v>1200</v>
      </c>
    </row>
    <row r="80" spans="1:15" hidden="1">
      <c r="A80" s="24" t="str">
        <f>A32</f>
        <v>Cellar &amp; Bar Sundries</v>
      </c>
      <c r="B80" s="24"/>
      <c r="C80" s="24">
        <f t="shared" ref="C80:N80" si="26">C32</f>
        <v>72</v>
      </c>
      <c r="D80" s="24">
        <f t="shared" si="26"/>
        <v>72</v>
      </c>
      <c r="E80" s="24">
        <f t="shared" si="26"/>
        <v>84</v>
      </c>
      <c r="F80" s="24">
        <f t="shared" si="26"/>
        <v>84</v>
      </c>
      <c r="G80" s="24">
        <f t="shared" si="26"/>
        <v>96</v>
      </c>
      <c r="H80" s="24">
        <f t="shared" si="26"/>
        <v>96</v>
      </c>
      <c r="I80" s="24">
        <f t="shared" si="26"/>
        <v>108</v>
      </c>
      <c r="J80" s="24">
        <f t="shared" si="26"/>
        <v>108</v>
      </c>
      <c r="K80" s="24">
        <f t="shared" si="26"/>
        <v>120</v>
      </c>
      <c r="L80" s="24">
        <f t="shared" si="26"/>
        <v>120</v>
      </c>
      <c r="M80" s="24">
        <f t="shared" si="26"/>
        <v>120</v>
      </c>
      <c r="N80" s="24">
        <f t="shared" si="26"/>
        <v>120</v>
      </c>
      <c r="O80">
        <f t="shared" si="13"/>
        <v>1200</v>
      </c>
    </row>
    <row r="81" spans="1:15" hidden="1">
      <c r="A81" s="24" t="str">
        <f>A33</f>
        <v>Cleaning Materials &amp; Refuse</v>
      </c>
      <c r="B81" s="24"/>
      <c r="C81" s="24">
        <f t="shared" ref="C81:N81" si="27">C33</f>
        <v>99.999999999999986</v>
      </c>
      <c r="D81" s="24">
        <f t="shared" si="27"/>
        <v>99.999999999999986</v>
      </c>
      <c r="E81" s="24">
        <f t="shared" si="27"/>
        <v>99.999999999999986</v>
      </c>
      <c r="F81" s="24">
        <f t="shared" si="27"/>
        <v>99.999999999999986</v>
      </c>
      <c r="G81" s="24">
        <f t="shared" si="27"/>
        <v>99.999999999999986</v>
      </c>
      <c r="H81" s="24">
        <f t="shared" si="27"/>
        <v>99.999999999999986</v>
      </c>
      <c r="I81" s="24">
        <f t="shared" si="27"/>
        <v>99.999999999999986</v>
      </c>
      <c r="J81" s="24">
        <f t="shared" si="27"/>
        <v>99.999999999999986</v>
      </c>
      <c r="K81" s="24">
        <f t="shared" si="27"/>
        <v>99.999999999999986</v>
      </c>
      <c r="L81" s="24">
        <f t="shared" si="27"/>
        <v>99.999999999999986</v>
      </c>
      <c r="M81" s="24">
        <f t="shared" si="27"/>
        <v>99.999999999999986</v>
      </c>
      <c r="N81" s="24">
        <f t="shared" si="27"/>
        <v>99.999999999999986</v>
      </c>
      <c r="O81">
        <f t="shared" si="13"/>
        <v>1199.9999999999998</v>
      </c>
    </row>
    <row r="82" spans="1:15" hidden="1">
      <c r="A82" s="24" t="str">
        <f>A34</f>
        <v>Crockery, Cutlery &amp; Glassware</v>
      </c>
      <c r="B82" s="24"/>
      <c r="C82" s="24">
        <f t="shared" ref="C82:N82" si="28">C34</f>
        <v>72</v>
      </c>
      <c r="D82" s="24">
        <f t="shared" si="28"/>
        <v>72</v>
      </c>
      <c r="E82" s="24">
        <f t="shared" si="28"/>
        <v>84</v>
      </c>
      <c r="F82" s="24">
        <f t="shared" si="28"/>
        <v>84</v>
      </c>
      <c r="G82" s="24">
        <f t="shared" si="28"/>
        <v>96</v>
      </c>
      <c r="H82" s="24">
        <f t="shared" si="28"/>
        <v>96</v>
      </c>
      <c r="I82" s="24">
        <f t="shared" si="28"/>
        <v>108</v>
      </c>
      <c r="J82" s="24">
        <f t="shared" si="28"/>
        <v>108</v>
      </c>
      <c r="K82" s="24">
        <f t="shared" si="28"/>
        <v>120</v>
      </c>
      <c r="L82" s="24">
        <f t="shared" si="28"/>
        <v>120</v>
      </c>
      <c r="M82" s="24">
        <f t="shared" si="28"/>
        <v>120</v>
      </c>
      <c r="N82" s="24">
        <f t="shared" si="28"/>
        <v>120</v>
      </c>
      <c r="O82">
        <f t="shared" si="13"/>
        <v>1200</v>
      </c>
    </row>
    <row r="83" spans="1:15" hidden="1">
      <c r="A83" s="24" t="str">
        <f t="shared" ref="A83:A93" si="29">A36</f>
        <v>Equipment Hire &amp; Repair</v>
      </c>
      <c r="B83" s="24"/>
      <c r="C83" s="24">
        <f t="shared" ref="C83:N83" si="30">C36</f>
        <v>99.999999999999986</v>
      </c>
      <c r="D83" s="24">
        <f t="shared" si="30"/>
        <v>99.999999999999986</v>
      </c>
      <c r="E83" s="24">
        <f t="shared" si="30"/>
        <v>99.999999999999986</v>
      </c>
      <c r="F83" s="24">
        <f t="shared" si="30"/>
        <v>99.999999999999986</v>
      </c>
      <c r="G83" s="24">
        <f t="shared" si="30"/>
        <v>99.999999999999986</v>
      </c>
      <c r="H83" s="24">
        <f t="shared" si="30"/>
        <v>99.999999999999986</v>
      </c>
      <c r="I83" s="24">
        <f t="shared" si="30"/>
        <v>99.999999999999986</v>
      </c>
      <c r="J83" s="24">
        <f t="shared" si="30"/>
        <v>99.999999999999986</v>
      </c>
      <c r="K83" s="24">
        <f t="shared" si="30"/>
        <v>99.999999999999986</v>
      </c>
      <c r="L83" s="24">
        <f t="shared" si="30"/>
        <v>99.999999999999986</v>
      </c>
      <c r="M83" s="24">
        <f t="shared" si="30"/>
        <v>99.999999999999986</v>
      </c>
      <c r="N83" s="24">
        <f t="shared" si="30"/>
        <v>99.999999999999986</v>
      </c>
      <c r="O83">
        <f t="shared" si="13"/>
        <v>1199.9999999999998</v>
      </c>
    </row>
    <row r="84" spans="1:15" hidden="1">
      <c r="A84" s="24" t="str">
        <f t="shared" si="29"/>
        <v>Telephone</v>
      </c>
      <c r="B84" s="24"/>
      <c r="C84" s="24">
        <f t="shared" ref="C84:N84" si="31">C37</f>
        <v>99.999999999999986</v>
      </c>
      <c r="D84" s="24">
        <f t="shared" si="31"/>
        <v>99.999999999999986</v>
      </c>
      <c r="E84" s="24">
        <f t="shared" si="31"/>
        <v>99.999999999999986</v>
      </c>
      <c r="F84" s="24">
        <f t="shared" si="31"/>
        <v>99.999999999999986</v>
      </c>
      <c r="G84" s="24">
        <f t="shared" si="31"/>
        <v>99.999999999999986</v>
      </c>
      <c r="H84" s="24">
        <f t="shared" si="31"/>
        <v>99.999999999999986</v>
      </c>
      <c r="I84" s="24">
        <f t="shared" si="31"/>
        <v>99.999999999999986</v>
      </c>
      <c r="J84" s="24">
        <f t="shared" si="31"/>
        <v>99.999999999999986</v>
      </c>
      <c r="K84" s="24">
        <f t="shared" si="31"/>
        <v>99.999999999999986</v>
      </c>
      <c r="L84" s="24">
        <f t="shared" si="31"/>
        <v>99.999999999999986</v>
      </c>
      <c r="M84" s="24">
        <f t="shared" si="31"/>
        <v>99.999999999999986</v>
      </c>
      <c r="N84" s="24">
        <f t="shared" si="31"/>
        <v>99.999999999999986</v>
      </c>
      <c r="O84">
        <f t="shared" si="13"/>
        <v>1199.9999999999998</v>
      </c>
    </row>
    <row r="85" spans="1:15" hidden="1">
      <c r="A85" s="24" t="str">
        <f t="shared" si="29"/>
        <v>Satellite TV</v>
      </c>
      <c r="B85" s="24"/>
      <c r="C85" s="24">
        <f t="shared" ref="C85:N85" si="32">C38</f>
        <v>99.999999999999986</v>
      </c>
      <c r="D85" s="24">
        <f t="shared" si="32"/>
        <v>99.999999999999986</v>
      </c>
      <c r="E85" s="24">
        <f t="shared" si="32"/>
        <v>99.999999999999986</v>
      </c>
      <c r="F85" s="24">
        <f t="shared" si="32"/>
        <v>99.999999999999986</v>
      </c>
      <c r="G85" s="24">
        <f t="shared" si="32"/>
        <v>99.999999999999986</v>
      </c>
      <c r="H85" s="24">
        <f t="shared" si="32"/>
        <v>99.999999999999986</v>
      </c>
      <c r="I85" s="24">
        <f t="shared" si="32"/>
        <v>99.999999999999986</v>
      </c>
      <c r="J85" s="24">
        <f t="shared" si="32"/>
        <v>99.999999999999986</v>
      </c>
      <c r="K85" s="24">
        <f t="shared" si="32"/>
        <v>99.999999999999986</v>
      </c>
      <c r="L85" s="24">
        <f t="shared" si="32"/>
        <v>99.999999999999986</v>
      </c>
      <c r="M85" s="24">
        <f t="shared" si="32"/>
        <v>99.999999999999986</v>
      </c>
      <c r="N85" s="24">
        <f t="shared" si="32"/>
        <v>99.999999999999986</v>
      </c>
      <c r="O85">
        <f t="shared" si="13"/>
        <v>1199.9999999999998</v>
      </c>
    </row>
    <row r="86" spans="1:15" hidden="1">
      <c r="A86" s="24" t="str">
        <f t="shared" si="29"/>
        <v>Entertainment</v>
      </c>
      <c r="B86" s="24"/>
      <c r="C86" s="24">
        <f t="shared" ref="C86:N86" si="33">C39</f>
        <v>72</v>
      </c>
      <c r="D86" s="24">
        <f t="shared" si="33"/>
        <v>72</v>
      </c>
      <c r="E86" s="24">
        <f t="shared" si="33"/>
        <v>84</v>
      </c>
      <c r="F86" s="24">
        <f t="shared" si="33"/>
        <v>84</v>
      </c>
      <c r="G86" s="24">
        <f t="shared" si="33"/>
        <v>96</v>
      </c>
      <c r="H86" s="24">
        <f t="shared" si="33"/>
        <v>96</v>
      </c>
      <c r="I86" s="24">
        <f t="shared" si="33"/>
        <v>108</v>
      </c>
      <c r="J86" s="24">
        <f t="shared" si="33"/>
        <v>108</v>
      </c>
      <c r="K86" s="24">
        <f t="shared" si="33"/>
        <v>120</v>
      </c>
      <c r="L86" s="24">
        <f t="shared" si="33"/>
        <v>120</v>
      </c>
      <c r="M86" s="24">
        <f t="shared" si="33"/>
        <v>120</v>
      </c>
      <c r="N86" s="24">
        <f t="shared" si="33"/>
        <v>120</v>
      </c>
      <c r="O86">
        <f t="shared" si="13"/>
        <v>1200</v>
      </c>
    </row>
    <row r="87" spans="1:15" hidden="1">
      <c r="A87" s="24" t="str">
        <f t="shared" si="29"/>
        <v>Marketing &amp; Advertising</v>
      </c>
      <c r="B87" s="24"/>
      <c r="C87" s="24">
        <f t="shared" ref="C87:N87" si="34">C40</f>
        <v>72</v>
      </c>
      <c r="D87" s="24">
        <f t="shared" si="34"/>
        <v>72</v>
      </c>
      <c r="E87" s="24">
        <f t="shared" si="34"/>
        <v>84</v>
      </c>
      <c r="F87" s="24">
        <f t="shared" si="34"/>
        <v>84</v>
      </c>
      <c r="G87" s="24">
        <f t="shared" si="34"/>
        <v>96</v>
      </c>
      <c r="H87" s="24">
        <f t="shared" si="34"/>
        <v>96</v>
      </c>
      <c r="I87" s="24">
        <f t="shared" si="34"/>
        <v>108</v>
      </c>
      <c r="J87" s="24">
        <f t="shared" si="34"/>
        <v>108</v>
      </c>
      <c r="K87" s="24">
        <f t="shared" si="34"/>
        <v>120</v>
      </c>
      <c r="L87" s="24">
        <f t="shared" si="34"/>
        <v>120</v>
      </c>
      <c r="M87" s="24">
        <f t="shared" si="34"/>
        <v>120</v>
      </c>
      <c r="N87" s="24">
        <f t="shared" si="34"/>
        <v>120</v>
      </c>
      <c r="O87">
        <f t="shared" si="13"/>
        <v>1200</v>
      </c>
    </row>
    <row r="88" spans="1:15" hidden="1">
      <c r="A88" s="24" t="str">
        <f t="shared" si="29"/>
        <v>Repairs &amp; Maintenance</v>
      </c>
      <c r="B88" s="24"/>
      <c r="C88" s="24">
        <f t="shared" ref="C88:N88" si="35">C41</f>
        <v>72</v>
      </c>
      <c r="D88" s="24">
        <f t="shared" si="35"/>
        <v>72</v>
      </c>
      <c r="E88" s="24">
        <f t="shared" si="35"/>
        <v>84</v>
      </c>
      <c r="F88" s="24">
        <f t="shared" si="35"/>
        <v>84</v>
      </c>
      <c r="G88" s="24">
        <f t="shared" si="35"/>
        <v>96</v>
      </c>
      <c r="H88" s="24">
        <f t="shared" si="35"/>
        <v>96</v>
      </c>
      <c r="I88" s="24">
        <f t="shared" si="35"/>
        <v>108</v>
      </c>
      <c r="J88" s="24">
        <f t="shared" si="35"/>
        <v>108</v>
      </c>
      <c r="K88" s="24">
        <f t="shared" si="35"/>
        <v>120</v>
      </c>
      <c r="L88" s="24">
        <f t="shared" si="35"/>
        <v>120</v>
      </c>
      <c r="M88" s="24">
        <f t="shared" si="35"/>
        <v>120</v>
      </c>
      <c r="N88" s="24">
        <f t="shared" si="35"/>
        <v>120</v>
      </c>
      <c r="O88">
        <f t="shared" si="13"/>
        <v>1200</v>
      </c>
    </row>
    <row r="89" spans="1:15" hidden="1">
      <c r="A89" s="24" t="str">
        <f t="shared" si="29"/>
        <v>Garden Expenses</v>
      </c>
      <c r="B89" s="24"/>
      <c r="C89" s="24">
        <f t="shared" ref="C89:N89" si="36">C42</f>
        <v>72</v>
      </c>
      <c r="D89" s="24">
        <f t="shared" si="36"/>
        <v>72</v>
      </c>
      <c r="E89" s="24">
        <f t="shared" si="36"/>
        <v>84</v>
      </c>
      <c r="F89" s="24">
        <f t="shared" si="36"/>
        <v>84</v>
      </c>
      <c r="G89" s="24">
        <f t="shared" si="36"/>
        <v>96</v>
      </c>
      <c r="H89" s="24">
        <f t="shared" si="36"/>
        <v>96</v>
      </c>
      <c r="I89" s="24">
        <f t="shared" si="36"/>
        <v>108</v>
      </c>
      <c r="J89" s="24">
        <f t="shared" si="36"/>
        <v>108</v>
      </c>
      <c r="K89" s="24">
        <f t="shared" si="36"/>
        <v>120</v>
      </c>
      <c r="L89" s="24">
        <f t="shared" si="36"/>
        <v>120</v>
      </c>
      <c r="M89" s="24">
        <f t="shared" si="36"/>
        <v>120</v>
      </c>
      <c r="N89" s="24">
        <f t="shared" si="36"/>
        <v>120</v>
      </c>
      <c r="O89">
        <f t="shared" si="13"/>
        <v>1200</v>
      </c>
    </row>
    <row r="90" spans="1:15" hidden="1">
      <c r="A90" s="24" t="str">
        <f t="shared" si="29"/>
        <v>Petrol &amp; Motor Expenses</v>
      </c>
      <c r="B90" s="24"/>
      <c r="C90" s="24">
        <f t="shared" ref="C90:N90" si="37">C43</f>
        <v>72</v>
      </c>
      <c r="D90" s="24">
        <f t="shared" si="37"/>
        <v>72</v>
      </c>
      <c r="E90" s="24">
        <f t="shared" si="37"/>
        <v>84</v>
      </c>
      <c r="F90" s="24">
        <f t="shared" si="37"/>
        <v>84</v>
      </c>
      <c r="G90" s="24">
        <f t="shared" si="37"/>
        <v>96</v>
      </c>
      <c r="H90" s="24">
        <f t="shared" si="37"/>
        <v>96</v>
      </c>
      <c r="I90" s="24">
        <f t="shared" si="37"/>
        <v>108</v>
      </c>
      <c r="J90" s="24">
        <f t="shared" si="37"/>
        <v>108</v>
      </c>
      <c r="K90" s="24">
        <f t="shared" si="37"/>
        <v>120</v>
      </c>
      <c r="L90" s="24">
        <f t="shared" si="37"/>
        <v>120</v>
      </c>
      <c r="M90" s="24">
        <f t="shared" si="37"/>
        <v>120</v>
      </c>
      <c r="N90" s="24">
        <f t="shared" si="37"/>
        <v>120</v>
      </c>
      <c r="O90">
        <f t="shared" si="13"/>
        <v>1200</v>
      </c>
    </row>
    <row r="91" spans="1:15" hidden="1">
      <c r="A91" s="24" t="str">
        <f t="shared" si="29"/>
        <v>Printing, Postage &amp; Stationery</v>
      </c>
      <c r="B91" s="24"/>
      <c r="C91" s="24">
        <f t="shared" ref="C91:N91" si="38">C44</f>
        <v>72</v>
      </c>
      <c r="D91" s="24">
        <f t="shared" si="38"/>
        <v>72</v>
      </c>
      <c r="E91" s="24">
        <f t="shared" si="38"/>
        <v>84</v>
      </c>
      <c r="F91" s="24">
        <f t="shared" si="38"/>
        <v>84</v>
      </c>
      <c r="G91" s="24">
        <f t="shared" si="38"/>
        <v>96</v>
      </c>
      <c r="H91" s="24">
        <f t="shared" si="38"/>
        <v>96</v>
      </c>
      <c r="I91" s="24">
        <f t="shared" si="38"/>
        <v>108</v>
      </c>
      <c r="J91" s="24">
        <f t="shared" si="38"/>
        <v>108</v>
      </c>
      <c r="K91" s="24">
        <f t="shared" si="38"/>
        <v>120</v>
      </c>
      <c r="L91" s="24">
        <f t="shared" si="38"/>
        <v>120</v>
      </c>
      <c r="M91" s="24">
        <f t="shared" si="38"/>
        <v>120</v>
      </c>
      <c r="N91" s="24">
        <f t="shared" si="38"/>
        <v>120</v>
      </c>
      <c r="O91">
        <f t="shared" si="13"/>
        <v>1200</v>
      </c>
    </row>
    <row r="92" spans="1:15" hidden="1">
      <c r="A92" s="24" t="str">
        <f t="shared" si="29"/>
        <v>Audit, Accountancy &amp; Professional Fees</v>
      </c>
      <c r="B92" s="24"/>
      <c r="C92" s="24">
        <f t="shared" ref="C92:N92" si="39">C45</f>
        <v>99.999999999999986</v>
      </c>
      <c r="D92" s="24">
        <f t="shared" si="39"/>
        <v>99.999999999999986</v>
      </c>
      <c r="E92" s="24">
        <f t="shared" si="39"/>
        <v>99.999999999999986</v>
      </c>
      <c r="F92" s="24">
        <f t="shared" si="39"/>
        <v>99.999999999999986</v>
      </c>
      <c r="G92" s="24">
        <f t="shared" si="39"/>
        <v>99.999999999999986</v>
      </c>
      <c r="H92" s="24">
        <f t="shared" si="39"/>
        <v>99.999999999999986</v>
      </c>
      <c r="I92" s="24">
        <f t="shared" si="39"/>
        <v>99.999999999999986</v>
      </c>
      <c r="J92" s="24">
        <f t="shared" si="39"/>
        <v>99.999999999999986</v>
      </c>
      <c r="K92" s="24">
        <f t="shared" si="39"/>
        <v>99.999999999999986</v>
      </c>
      <c r="L92" s="24">
        <f t="shared" si="39"/>
        <v>99.999999999999986</v>
      </c>
      <c r="M92" s="24">
        <f t="shared" si="39"/>
        <v>99.999999999999986</v>
      </c>
      <c r="N92" s="24">
        <f t="shared" si="39"/>
        <v>99.999999999999986</v>
      </c>
      <c r="O92">
        <f t="shared" si="13"/>
        <v>1199.9999999999998</v>
      </c>
    </row>
    <row r="93" spans="1:15" hidden="1">
      <c r="A93" s="24" t="str">
        <f t="shared" si="29"/>
        <v>Licensing Costs</v>
      </c>
      <c r="B93" s="24"/>
      <c r="C93" s="24">
        <f t="shared" ref="C93:N93" si="40">C46</f>
        <v>72</v>
      </c>
      <c r="D93" s="24">
        <f t="shared" si="40"/>
        <v>72</v>
      </c>
      <c r="E93" s="24">
        <f t="shared" si="40"/>
        <v>84</v>
      </c>
      <c r="F93" s="24">
        <f t="shared" si="40"/>
        <v>84</v>
      </c>
      <c r="G93" s="24">
        <f t="shared" si="40"/>
        <v>96</v>
      </c>
      <c r="H93" s="24">
        <f t="shared" si="40"/>
        <v>96</v>
      </c>
      <c r="I93" s="24">
        <f t="shared" si="40"/>
        <v>108</v>
      </c>
      <c r="J93" s="24">
        <f t="shared" si="40"/>
        <v>108</v>
      </c>
      <c r="K93" s="24">
        <f t="shared" si="40"/>
        <v>120</v>
      </c>
      <c r="L93" s="24">
        <f t="shared" si="40"/>
        <v>120</v>
      </c>
      <c r="M93" s="24">
        <f t="shared" si="40"/>
        <v>120</v>
      </c>
      <c r="N93" s="24">
        <f t="shared" si="40"/>
        <v>120</v>
      </c>
      <c r="O93">
        <f t="shared" si="13"/>
        <v>1200</v>
      </c>
    </row>
    <row r="94" spans="1:15" hidden="1">
      <c r="A94" s="24" t="str">
        <f>A48</f>
        <v xml:space="preserve">Other  </v>
      </c>
      <c r="B94" s="24"/>
      <c r="C94" s="24">
        <f t="shared" ref="C94:N94" si="41">C48</f>
        <v>72</v>
      </c>
      <c r="D94" s="24">
        <f t="shared" si="41"/>
        <v>72</v>
      </c>
      <c r="E94" s="24">
        <f t="shared" si="41"/>
        <v>84</v>
      </c>
      <c r="F94" s="24">
        <f t="shared" si="41"/>
        <v>84</v>
      </c>
      <c r="G94" s="24">
        <f t="shared" si="41"/>
        <v>96</v>
      </c>
      <c r="H94" s="24">
        <f t="shared" si="41"/>
        <v>96</v>
      </c>
      <c r="I94" s="24">
        <f t="shared" si="41"/>
        <v>108</v>
      </c>
      <c r="J94" s="24">
        <f t="shared" si="41"/>
        <v>108</v>
      </c>
      <c r="K94" s="24">
        <f t="shared" si="41"/>
        <v>120</v>
      </c>
      <c r="L94" s="24">
        <f t="shared" si="41"/>
        <v>120</v>
      </c>
      <c r="M94" s="24">
        <f t="shared" si="41"/>
        <v>120</v>
      </c>
      <c r="N94" s="24">
        <f t="shared" si="41"/>
        <v>120</v>
      </c>
      <c r="O94">
        <f t="shared" si="13"/>
        <v>1200</v>
      </c>
    </row>
    <row r="95" spans="1:15" hidden="1">
      <c r="A95" s="24" t="s">
        <v>53</v>
      </c>
      <c r="B95" s="24"/>
      <c r="C95" s="24">
        <f t="shared" ref="C95:N95" si="42">SUM(C72:C94)</f>
        <v>7108</v>
      </c>
      <c r="D95" s="24">
        <f t="shared" si="42"/>
        <v>7108</v>
      </c>
      <c r="E95" s="24">
        <f t="shared" si="42"/>
        <v>8176</v>
      </c>
      <c r="F95" s="24">
        <f t="shared" si="42"/>
        <v>8176</v>
      </c>
      <c r="G95" s="24">
        <f t="shared" si="42"/>
        <v>9244</v>
      </c>
      <c r="H95" s="24">
        <f t="shared" si="42"/>
        <v>9244</v>
      </c>
      <c r="I95" s="24">
        <f t="shared" si="42"/>
        <v>10312</v>
      </c>
      <c r="J95" s="24">
        <f t="shared" si="42"/>
        <v>10312</v>
      </c>
      <c r="K95" s="24">
        <f t="shared" si="42"/>
        <v>11380</v>
      </c>
      <c r="L95" s="24">
        <f t="shared" si="42"/>
        <v>11380</v>
      </c>
      <c r="M95" s="24">
        <f t="shared" si="42"/>
        <v>11380</v>
      </c>
      <c r="N95" s="24">
        <f t="shared" si="42"/>
        <v>11380</v>
      </c>
      <c r="O95">
        <f t="shared" si="13"/>
        <v>115200</v>
      </c>
    </row>
    <row r="96" spans="1:15" hidden="1">
      <c r="A96" s="24" t="s">
        <v>54</v>
      </c>
      <c r="B96" s="24"/>
      <c r="C96" s="24">
        <f>C95/12*2</f>
        <v>1184.6666666666667</v>
      </c>
      <c r="D96" s="24">
        <f t="shared" ref="D96:N96" si="43">D95/12*2</f>
        <v>1184.6666666666667</v>
      </c>
      <c r="E96" s="24">
        <f t="shared" si="43"/>
        <v>1362.6666666666667</v>
      </c>
      <c r="F96" s="24">
        <f t="shared" si="43"/>
        <v>1362.6666666666667</v>
      </c>
      <c r="G96" s="24">
        <f t="shared" si="43"/>
        <v>1540.6666666666667</v>
      </c>
      <c r="H96" s="24">
        <f t="shared" si="43"/>
        <v>1540.6666666666667</v>
      </c>
      <c r="I96" s="24">
        <f t="shared" si="43"/>
        <v>1718.6666666666667</v>
      </c>
      <c r="J96" s="24">
        <f t="shared" si="43"/>
        <v>1718.6666666666667</v>
      </c>
      <c r="K96" s="24">
        <f t="shared" si="43"/>
        <v>1896.6666666666667</v>
      </c>
      <c r="L96" s="24">
        <f t="shared" si="43"/>
        <v>1896.6666666666667</v>
      </c>
      <c r="M96" s="24">
        <f t="shared" si="43"/>
        <v>1896.6666666666667</v>
      </c>
      <c r="N96" s="24">
        <f t="shared" si="43"/>
        <v>1896.6666666666667</v>
      </c>
      <c r="O96">
        <f t="shared" si="13"/>
        <v>19200</v>
      </c>
    </row>
    <row r="97" spans="1:15" hidden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>
        <f t="shared" si="13"/>
        <v>0</v>
      </c>
    </row>
    <row r="98" spans="1:15" hidden="1">
      <c r="A98" s="24" t="s">
        <v>55</v>
      </c>
      <c r="B98" s="24"/>
      <c r="C98" s="24">
        <f t="shared" ref="C98:N98" si="44">C70-C96</f>
        <v>1215.3333333333333</v>
      </c>
      <c r="D98" s="24">
        <f t="shared" si="44"/>
        <v>1215.3333333333333</v>
      </c>
      <c r="E98" s="24">
        <f t="shared" si="44"/>
        <v>1437.3333333333333</v>
      </c>
      <c r="F98" s="24">
        <f t="shared" si="44"/>
        <v>1437.3333333333333</v>
      </c>
      <c r="G98" s="24">
        <f t="shared" si="44"/>
        <v>1659.3333333333333</v>
      </c>
      <c r="H98" s="24">
        <f t="shared" si="44"/>
        <v>1659.3333333333333</v>
      </c>
      <c r="I98" s="24">
        <f t="shared" si="44"/>
        <v>1881.3333333333333</v>
      </c>
      <c r="J98" s="24">
        <f t="shared" si="44"/>
        <v>1881.3333333333333</v>
      </c>
      <c r="K98" s="24">
        <f t="shared" si="44"/>
        <v>2103.333333333333</v>
      </c>
      <c r="L98" s="24">
        <f t="shared" si="44"/>
        <v>2103.333333333333</v>
      </c>
      <c r="M98" s="24">
        <f t="shared" si="44"/>
        <v>2103.333333333333</v>
      </c>
      <c r="N98" s="24">
        <f t="shared" si="44"/>
        <v>2103.333333333333</v>
      </c>
      <c r="O98">
        <f t="shared" si="13"/>
        <v>20799.999999999996</v>
      </c>
    </row>
    <row r="99" spans="1:15" hidden="1">
      <c r="A99" s="24" t="s">
        <v>56</v>
      </c>
      <c r="B99" s="24"/>
      <c r="C99" s="24">
        <f>C14/12*2</f>
        <v>0</v>
      </c>
      <c r="D99" s="24">
        <f t="shared" ref="D99:N99" si="45">D14/12*2</f>
        <v>0</v>
      </c>
      <c r="E99" s="24">
        <f t="shared" si="45"/>
        <v>0</v>
      </c>
      <c r="F99" s="24">
        <f t="shared" si="45"/>
        <v>0</v>
      </c>
      <c r="G99" s="24">
        <f t="shared" si="45"/>
        <v>0</v>
      </c>
      <c r="H99" s="24">
        <f t="shared" si="45"/>
        <v>0</v>
      </c>
      <c r="I99" s="24">
        <f t="shared" si="45"/>
        <v>0</v>
      </c>
      <c r="J99" s="24">
        <f t="shared" si="45"/>
        <v>0</v>
      </c>
      <c r="K99" s="24">
        <f t="shared" si="45"/>
        <v>0</v>
      </c>
      <c r="L99" s="24">
        <f t="shared" si="45"/>
        <v>0</v>
      </c>
      <c r="M99" s="24">
        <f t="shared" si="45"/>
        <v>0</v>
      </c>
      <c r="N99" s="24">
        <f t="shared" si="45"/>
        <v>0</v>
      </c>
      <c r="O99">
        <f t="shared" si="13"/>
        <v>0</v>
      </c>
    </row>
    <row r="100" spans="1:15" hidden="1">
      <c r="B100" t="s">
        <v>110</v>
      </c>
      <c r="C100">
        <f>C66-C64</f>
        <v>846.66666666666686</v>
      </c>
      <c r="D100">
        <f t="shared" ref="D100:N100" si="46">D66-D64</f>
        <v>1693.3333333333337</v>
      </c>
      <c r="E100">
        <f t="shared" si="46"/>
        <v>2820.0000000000009</v>
      </c>
      <c r="F100">
        <f t="shared" si="46"/>
        <v>3946.6666666666674</v>
      </c>
      <c r="G100">
        <f t="shared" si="46"/>
        <v>5353.333333333333</v>
      </c>
      <c r="H100">
        <f t="shared" si="46"/>
        <v>6760</v>
      </c>
      <c r="I100">
        <f t="shared" si="46"/>
        <v>8446.6666666666679</v>
      </c>
      <c r="J100">
        <f t="shared" si="46"/>
        <v>10133.333333333334</v>
      </c>
      <c r="K100">
        <f t="shared" si="46"/>
        <v>12100</v>
      </c>
      <c r="L100">
        <f t="shared" si="46"/>
        <v>14066.666666666668</v>
      </c>
      <c r="M100">
        <f t="shared" si="46"/>
        <v>16033.333333333334</v>
      </c>
      <c r="N100">
        <f t="shared" si="46"/>
        <v>18000</v>
      </c>
    </row>
    <row r="101" spans="1:15" hidden="1">
      <c r="B101" t="s">
        <v>113</v>
      </c>
      <c r="C101">
        <f>C100</f>
        <v>846.66666666666686</v>
      </c>
      <c r="D101">
        <f>C101+D100</f>
        <v>2540.0000000000005</v>
      </c>
      <c r="E101">
        <f t="shared" ref="E101:N101" si="47">D101+E100</f>
        <v>5360.0000000000018</v>
      </c>
      <c r="F101">
        <f t="shared" si="47"/>
        <v>9306.6666666666697</v>
      </c>
      <c r="G101">
        <f t="shared" si="47"/>
        <v>14660.000000000004</v>
      </c>
      <c r="H101">
        <f t="shared" si="47"/>
        <v>21420.000000000004</v>
      </c>
      <c r="I101">
        <f t="shared" si="47"/>
        <v>29866.666666666672</v>
      </c>
      <c r="J101">
        <f t="shared" si="47"/>
        <v>40000.000000000007</v>
      </c>
      <c r="K101">
        <f t="shared" si="47"/>
        <v>52100.000000000007</v>
      </c>
      <c r="L101">
        <f t="shared" si="47"/>
        <v>66166.666666666672</v>
      </c>
      <c r="M101">
        <f t="shared" si="47"/>
        <v>82200</v>
      </c>
      <c r="N101">
        <f t="shared" si="47"/>
        <v>100200</v>
      </c>
    </row>
    <row r="102" spans="1:15" hidden="1">
      <c r="C102">
        <f>IF(C101&lt;0,C101,0)</f>
        <v>0</v>
      </c>
      <c r="D102">
        <f t="shared" ref="D102:N102" si="48">IF(D101&lt;0,D101,0)</f>
        <v>0</v>
      </c>
      <c r="E102">
        <f t="shared" si="48"/>
        <v>0</v>
      </c>
      <c r="F102">
        <f t="shared" si="48"/>
        <v>0</v>
      </c>
      <c r="G102">
        <f t="shared" si="48"/>
        <v>0</v>
      </c>
      <c r="H102">
        <f t="shared" si="48"/>
        <v>0</v>
      </c>
      <c r="I102">
        <f t="shared" si="48"/>
        <v>0</v>
      </c>
      <c r="J102">
        <f t="shared" si="48"/>
        <v>0</v>
      </c>
      <c r="K102">
        <f t="shared" si="48"/>
        <v>0</v>
      </c>
      <c r="L102">
        <f t="shared" si="48"/>
        <v>0</v>
      </c>
      <c r="M102">
        <f t="shared" si="48"/>
        <v>0</v>
      </c>
      <c r="N102">
        <f t="shared" si="48"/>
        <v>0</v>
      </c>
    </row>
    <row r="103" spans="1:15" hidden="1">
      <c r="C103">
        <f>IF(C101&lt;0.1,0,(C65-C63))</f>
        <v>846.66666666666686</v>
      </c>
      <c r="D103">
        <f>IF(D101&lt;0.1,0,(D65-D63+D102))</f>
        <v>846.66666666666686</v>
      </c>
      <c r="E103">
        <f t="shared" ref="E103:N103" si="49">IF(E101&lt;0.1,0,(E65-E63+E102))</f>
        <v>1126.666666666667</v>
      </c>
      <c r="F103">
        <f t="shared" si="49"/>
        <v>1126.666666666667</v>
      </c>
      <c r="G103">
        <f t="shared" si="49"/>
        <v>1406.6666666666665</v>
      </c>
      <c r="H103">
        <f t="shared" si="49"/>
        <v>1406.6666666666665</v>
      </c>
      <c r="I103">
        <f t="shared" si="49"/>
        <v>1686.666666666667</v>
      </c>
      <c r="J103">
        <f t="shared" si="49"/>
        <v>1686.666666666667</v>
      </c>
      <c r="K103">
        <f t="shared" si="49"/>
        <v>1966.666666666667</v>
      </c>
      <c r="L103">
        <f t="shared" si="49"/>
        <v>1966.666666666667</v>
      </c>
      <c r="M103">
        <f t="shared" si="49"/>
        <v>1966.666666666667</v>
      </c>
      <c r="N103">
        <f t="shared" si="49"/>
        <v>1966.666666666667</v>
      </c>
    </row>
    <row r="104" spans="1:15" hidden="1">
      <c r="C104">
        <f>IF(AND(C103=0,D102=0),C100,0)</f>
        <v>0</v>
      </c>
      <c r="D104">
        <f t="shared" ref="D104:N104" si="50">IF(AND(D103=0,E102=0),D100,0)</f>
        <v>0</v>
      </c>
      <c r="E104">
        <f t="shared" si="50"/>
        <v>0</v>
      </c>
      <c r="F104">
        <f t="shared" si="50"/>
        <v>0</v>
      </c>
      <c r="G104">
        <f t="shared" si="50"/>
        <v>0</v>
      </c>
      <c r="H104">
        <f t="shared" si="50"/>
        <v>0</v>
      </c>
      <c r="I104">
        <f t="shared" si="50"/>
        <v>0</v>
      </c>
      <c r="J104">
        <f t="shared" si="50"/>
        <v>0</v>
      </c>
      <c r="K104">
        <f t="shared" si="50"/>
        <v>0</v>
      </c>
      <c r="L104">
        <f t="shared" si="50"/>
        <v>0</v>
      </c>
      <c r="M104">
        <f t="shared" si="50"/>
        <v>0</v>
      </c>
      <c r="N104">
        <f t="shared" si="50"/>
        <v>0</v>
      </c>
    </row>
    <row r="105" spans="1:15" hidden="1">
      <c r="B105" t="s">
        <v>111</v>
      </c>
      <c r="C105">
        <f>C103</f>
        <v>846.66666666666686</v>
      </c>
      <c r="D105">
        <f>D103+C104</f>
        <v>846.66666666666686</v>
      </c>
      <c r="E105">
        <f t="shared" ref="E105:N105" si="51">E103+D104</f>
        <v>1126.666666666667</v>
      </c>
      <c r="F105">
        <f t="shared" si="51"/>
        <v>1126.666666666667</v>
      </c>
      <c r="G105">
        <f t="shared" si="51"/>
        <v>1406.6666666666665</v>
      </c>
      <c r="H105">
        <f t="shared" si="51"/>
        <v>1406.6666666666665</v>
      </c>
      <c r="I105">
        <f t="shared" si="51"/>
        <v>1686.666666666667</v>
      </c>
      <c r="J105">
        <f t="shared" si="51"/>
        <v>1686.666666666667</v>
      </c>
      <c r="K105">
        <f t="shared" si="51"/>
        <v>1966.666666666667</v>
      </c>
      <c r="L105">
        <f t="shared" si="51"/>
        <v>1966.666666666667</v>
      </c>
      <c r="M105">
        <f t="shared" si="51"/>
        <v>1966.666666666667</v>
      </c>
      <c r="N105">
        <f t="shared" si="51"/>
        <v>1966.666666666667</v>
      </c>
      <c r="O105">
        <f t="shared" si="13"/>
        <v>18000.000000000007</v>
      </c>
    </row>
    <row r="106" spans="1:15" hidden="1">
      <c r="C106">
        <f>C105</f>
        <v>846.66666666666686</v>
      </c>
      <c r="D106">
        <f t="shared" ref="D106:M106" si="52">D105</f>
        <v>846.66666666666686</v>
      </c>
      <c r="E106">
        <f t="shared" si="52"/>
        <v>1126.666666666667</v>
      </c>
      <c r="F106">
        <f t="shared" si="52"/>
        <v>1126.666666666667</v>
      </c>
      <c r="G106">
        <f t="shared" si="52"/>
        <v>1406.6666666666665</v>
      </c>
      <c r="H106">
        <f t="shared" si="52"/>
        <v>1406.6666666666665</v>
      </c>
      <c r="I106">
        <f t="shared" si="52"/>
        <v>1686.666666666667</v>
      </c>
      <c r="J106">
        <f t="shared" si="52"/>
        <v>1686.666666666667</v>
      </c>
      <c r="K106">
        <f t="shared" si="52"/>
        <v>1966.666666666667</v>
      </c>
      <c r="L106">
        <f t="shared" si="52"/>
        <v>1966.666666666667</v>
      </c>
      <c r="M106">
        <f t="shared" si="52"/>
        <v>1966.666666666667</v>
      </c>
      <c r="N106">
        <f>IF(AND(N105=0,N104&lt;0.1),0,(N105+N104))</f>
        <v>1966.666666666667</v>
      </c>
    </row>
  </sheetData>
  <sheetProtection algorithmName="SHA-512" hashValue="UCCe/fpoN23l9ed0O5vi/VzsD2CMpATqusw5ZKCxT19OsfV7+ux3JOfZKD0/oU1lsQaU1BXWeYGvGDUvFhs4WQ==" saltValue="5kPCqJlBlY8B6t8kLAeyXA==" spinCount="100000" sheet="1" selectLockedCells="1"/>
  <pageMargins left="0.51181102362204722" right="0.51181102362204722" top="0.47244094488188981" bottom="0.47244094488188981" header="0.31496062992125984" footer="0.31496062992125984"/>
  <pageSetup paperSize="9" scale="58" orientation="landscape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"/>
  <sheetViews>
    <sheetView zoomScale="80" zoomScaleNormal="80" workbookViewId="0">
      <selection activeCell="I5" sqref="I5:J5"/>
    </sheetView>
  </sheetViews>
  <sheetFormatPr defaultRowHeight="15"/>
  <cols>
    <col min="1" max="1" width="1.42578125" customWidth="1"/>
    <col min="2" max="2" width="3.5703125" customWidth="1"/>
    <col min="3" max="3" width="11.42578125" customWidth="1"/>
    <col min="4" max="4" width="37.140625" customWidth="1"/>
    <col min="5" max="5" width="3" customWidth="1"/>
    <col min="6" max="7" width="13.5703125" customWidth="1"/>
    <col min="8" max="8" width="8.85546875" customWidth="1"/>
    <col min="9" max="10" width="13.5703125" customWidth="1"/>
    <col min="11" max="11" width="7.28515625" customWidth="1"/>
    <col min="12" max="13" width="13.5703125" customWidth="1"/>
    <col min="14" max="14" width="7.28515625" customWidth="1"/>
    <col min="15" max="16" width="13.5703125" customWidth="1"/>
    <col min="17" max="17" width="7.28515625" customWidth="1"/>
    <col min="18" max="19" width="13.5703125" customWidth="1"/>
    <col min="20" max="20" width="4.7109375" customWidth="1"/>
  </cols>
  <sheetData>
    <row r="1" spans="1:20" ht="60" customHeight="1">
      <c r="A1" s="45"/>
      <c r="B1" s="56" t="s">
        <v>103</v>
      </c>
      <c r="C1" s="32"/>
      <c r="D1" s="31"/>
      <c r="E1" s="32"/>
      <c r="F1" s="32"/>
      <c r="G1" s="32"/>
      <c r="H1" s="32"/>
      <c r="I1" s="32"/>
      <c r="J1" s="33"/>
      <c r="K1" s="32"/>
      <c r="L1" s="32"/>
      <c r="M1" s="32"/>
      <c r="N1" s="32"/>
      <c r="O1" s="32"/>
      <c r="P1" s="32"/>
      <c r="Q1" s="32"/>
      <c r="R1" s="32"/>
      <c r="S1" s="32"/>
      <c r="T1" s="34"/>
    </row>
    <row r="2" spans="1:20" ht="10.15" customHeight="1">
      <c r="A2" s="29"/>
      <c r="T2" s="30"/>
    </row>
    <row r="3" spans="1:20" ht="17.25">
      <c r="A3" s="29"/>
      <c r="B3" s="39"/>
      <c r="D3" s="12" t="s">
        <v>39</v>
      </c>
      <c r="E3" s="119" t="s">
        <v>81</v>
      </c>
      <c r="F3" s="119"/>
      <c r="G3" s="119"/>
      <c r="H3" s="119"/>
      <c r="K3" s="11"/>
      <c r="T3" s="30"/>
    </row>
    <row r="4" spans="1:20" ht="17.25">
      <c r="A4" s="29"/>
      <c r="F4" s="119" t="s">
        <v>82</v>
      </c>
      <c r="G4" s="119"/>
      <c r="H4" s="42"/>
      <c r="I4" s="119" t="s">
        <v>84</v>
      </c>
      <c r="J4" s="119"/>
      <c r="K4" s="42"/>
      <c r="L4" s="119" t="s">
        <v>88</v>
      </c>
      <c r="M4" s="119"/>
      <c r="N4" s="42"/>
      <c r="O4" s="119" t="s">
        <v>89</v>
      </c>
      <c r="P4" s="119"/>
      <c r="Q4" s="42"/>
      <c r="R4" s="119" t="s">
        <v>90</v>
      </c>
      <c r="S4" s="119"/>
      <c r="T4" s="30"/>
    </row>
    <row r="5" spans="1:20">
      <c r="A5" s="29"/>
      <c r="F5" s="40" t="s">
        <v>85</v>
      </c>
      <c r="I5" s="118">
        <v>0.05</v>
      </c>
      <c r="J5" s="118"/>
      <c r="K5" s="23"/>
      <c r="L5" s="118">
        <v>0.05</v>
      </c>
      <c r="M5" s="118"/>
      <c r="N5" s="23"/>
      <c r="O5" s="118">
        <v>0.05</v>
      </c>
      <c r="P5" s="118"/>
      <c r="Q5" s="23"/>
      <c r="R5" s="118">
        <v>0.05</v>
      </c>
      <c r="S5" s="118"/>
      <c r="T5" s="30"/>
    </row>
    <row r="6" spans="1:20">
      <c r="A6" s="29"/>
      <c r="F6" s="40" t="s">
        <v>87</v>
      </c>
      <c r="I6" s="118">
        <v>0.01</v>
      </c>
      <c r="J6" s="118"/>
      <c r="K6" s="23"/>
      <c r="L6" s="118">
        <v>0.01</v>
      </c>
      <c r="M6" s="118"/>
      <c r="N6" s="23"/>
      <c r="O6" s="118">
        <v>0.01</v>
      </c>
      <c r="P6" s="118"/>
      <c r="Q6" s="23"/>
      <c r="R6" s="118">
        <v>0.01</v>
      </c>
      <c r="S6" s="118"/>
      <c r="T6" s="30"/>
    </row>
    <row r="7" spans="1:20">
      <c r="A7" s="29"/>
      <c r="F7" s="40" t="s">
        <v>86</v>
      </c>
      <c r="I7" s="118">
        <v>0.05</v>
      </c>
      <c r="J7" s="118"/>
      <c r="K7" s="23"/>
      <c r="L7" s="118">
        <v>0.05</v>
      </c>
      <c r="M7" s="118"/>
      <c r="N7" s="23"/>
      <c r="O7" s="118">
        <v>0.05</v>
      </c>
      <c r="P7" s="118"/>
      <c r="Q7" s="23"/>
      <c r="R7" s="118">
        <v>0.05</v>
      </c>
      <c r="S7" s="118"/>
      <c r="T7" s="30"/>
    </row>
    <row r="8" spans="1:20">
      <c r="A8" s="29"/>
      <c r="T8" s="30"/>
    </row>
    <row r="9" spans="1:20" ht="15.75">
      <c r="A9" s="29"/>
      <c r="B9" s="39" t="s">
        <v>0</v>
      </c>
      <c r="F9" s="13" t="s">
        <v>1</v>
      </c>
      <c r="G9" s="13" t="s">
        <v>83</v>
      </c>
      <c r="I9" s="13" t="s">
        <v>1</v>
      </c>
      <c r="J9" s="13" t="s">
        <v>83</v>
      </c>
      <c r="L9" s="13" t="s">
        <v>1</v>
      </c>
      <c r="M9" s="13" t="s">
        <v>83</v>
      </c>
      <c r="O9" s="13" t="s">
        <v>1</v>
      </c>
      <c r="P9" s="13" t="s">
        <v>83</v>
      </c>
      <c r="R9" s="13" t="s">
        <v>1</v>
      </c>
      <c r="S9" s="13" t="s">
        <v>83</v>
      </c>
      <c r="T9" s="30"/>
    </row>
    <row r="10" spans="1:20" ht="15.75">
      <c r="A10" s="29"/>
      <c r="B10" s="39"/>
      <c r="C10" t="s">
        <v>3</v>
      </c>
      <c r="F10" s="2">
        <f>'P&amp;L'!E6</f>
        <v>100000</v>
      </c>
      <c r="G10" s="3">
        <f>IFERROR(F10/F$15,0)</f>
        <v>0.5</v>
      </c>
      <c r="I10" s="2">
        <f>F10*(1+I$5)</f>
        <v>105000</v>
      </c>
      <c r="J10" s="3">
        <f>IFERROR(I10/I$15,0)</f>
        <v>0.5</v>
      </c>
      <c r="L10" s="2">
        <f>I10*(1+L$5)</f>
        <v>110250</v>
      </c>
      <c r="M10" s="3">
        <f>IFERROR(L10/L$15,0)</f>
        <v>0.5</v>
      </c>
      <c r="O10" s="2">
        <f>L10*(1+O$5)</f>
        <v>115762.5</v>
      </c>
      <c r="P10" s="3">
        <f>IFERROR(O10/O$15,0)</f>
        <v>0.5</v>
      </c>
      <c r="R10" s="2">
        <f>O10*(1+R$5)</f>
        <v>121550.625</v>
      </c>
      <c r="S10" s="3">
        <f>IFERROR(R10/R$15,0)</f>
        <v>0.5</v>
      </c>
      <c r="T10" s="30"/>
    </row>
    <row r="11" spans="1:20" ht="15.75">
      <c r="A11" s="29"/>
      <c r="B11" s="39"/>
      <c r="C11" t="s">
        <v>4</v>
      </c>
      <c r="F11" s="2">
        <f>'P&amp;L'!E7</f>
        <v>100000</v>
      </c>
      <c r="G11" s="3">
        <f t="shared" ref="G11:G14" si="0">IFERROR(F11/F$15,0)</f>
        <v>0.5</v>
      </c>
      <c r="I11" s="2">
        <f>F11*(1+I$5)</f>
        <v>105000</v>
      </c>
      <c r="J11" s="3">
        <f t="shared" ref="J11:J14" si="1">IFERROR(I11/I$15,0)</f>
        <v>0.5</v>
      </c>
      <c r="L11" s="2">
        <f>I11*(1+L$5)</f>
        <v>110250</v>
      </c>
      <c r="M11" s="3">
        <f t="shared" ref="M11:M14" si="2">IFERROR(L11/L$15,0)</f>
        <v>0.5</v>
      </c>
      <c r="O11" s="2">
        <f>L11*(1+O$5)</f>
        <v>115762.5</v>
      </c>
      <c r="P11" s="3">
        <f t="shared" ref="P11:P14" si="3">IFERROR(O11/O$15,0)</f>
        <v>0.5</v>
      </c>
      <c r="R11" s="2">
        <f>O11*(1+R$5)</f>
        <v>121550.625</v>
      </c>
      <c r="S11" s="3">
        <f t="shared" ref="S11:S14" si="4">IFERROR(R11/R$15,0)</f>
        <v>0.5</v>
      </c>
      <c r="T11" s="30"/>
    </row>
    <row r="12" spans="1:20" ht="15.75">
      <c r="A12" s="29"/>
      <c r="B12" s="39"/>
      <c r="C12" t="s">
        <v>47</v>
      </c>
      <c r="F12" s="2">
        <f>'P&amp;L'!E8</f>
        <v>0</v>
      </c>
      <c r="G12" s="3">
        <f t="shared" si="0"/>
        <v>0</v>
      </c>
      <c r="I12" s="2">
        <f>F12*(1+I$5)</f>
        <v>0</v>
      </c>
      <c r="J12" s="3">
        <f t="shared" si="1"/>
        <v>0</v>
      </c>
      <c r="L12" s="2">
        <f>I12*(1+L$5)</f>
        <v>0</v>
      </c>
      <c r="M12" s="3">
        <f t="shared" si="2"/>
        <v>0</v>
      </c>
      <c r="O12" s="2">
        <f>L12*(1+O$5)</f>
        <v>0</v>
      </c>
      <c r="P12" s="3">
        <f t="shared" si="3"/>
        <v>0</v>
      </c>
      <c r="R12" s="2">
        <f>O12*(1+R$5)</f>
        <v>0</v>
      </c>
      <c r="S12" s="3">
        <f t="shared" si="4"/>
        <v>0</v>
      </c>
      <c r="T12" s="30"/>
    </row>
    <row r="13" spans="1:20" ht="15.75">
      <c r="A13" s="29"/>
      <c r="B13" s="39"/>
      <c r="C13" t="s">
        <v>5</v>
      </c>
      <c r="F13" s="2">
        <f>'P&amp;L'!E9</f>
        <v>0</v>
      </c>
      <c r="G13" s="3">
        <f t="shared" si="0"/>
        <v>0</v>
      </c>
      <c r="I13" s="2">
        <f>F13*(1+I$5)</f>
        <v>0</v>
      </c>
      <c r="J13" s="3">
        <f t="shared" si="1"/>
        <v>0</v>
      </c>
      <c r="L13" s="2">
        <f>I13*(1+L$5)</f>
        <v>0</v>
      </c>
      <c r="M13" s="3">
        <f t="shared" si="2"/>
        <v>0</v>
      </c>
      <c r="O13" s="2">
        <f>L13*(1+O$5)</f>
        <v>0</v>
      </c>
      <c r="P13" s="3">
        <f t="shared" si="3"/>
        <v>0</v>
      </c>
      <c r="R13" s="2">
        <f>O13*(1+R$5)</f>
        <v>0</v>
      </c>
      <c r="S13" s="3">
        <f t="shared" si="4"/>
        <v>0</v>
      </c>
      <c r="T13" s="30"/>
    </row>
    <row r="14" spans="1:20" ht="15.75">
      <c r="A14" s="29"/>
      <c r="B14" s="39"/>
      <c r="C14" t="s">
        <v>16</v>
      </c>
      <c r="F14" s="2">
        <f>'P&amp;L'!E10</f>
        <v>0</v>
      </c>
      <c r="G14" s="3">
        <f t="shared" si="0"/>
        <v>0</v>
      </c>
      <c r="I14" s="2">
        <f>F14*(1+I$5)</f>
        <v>0</v>
      </c>
      <c r="J14" s="3">
        <f t="shared" si="1"/>
        <v>0</v>
      </c>
      <c r="L14" s="2">
        <f>I14*(1+L$5)</f>
        <v>0</v>
      </c>
      <c r="M14" s="3">
        <f t="shared" si="2"/>
        <v>0</v>
      </c>
      <c r="O14" s="2">
        <f>L14*(1+O$5)</f>
        <v>0</v>
      </c>
      <c r="P14" s="3">
        <f t="shared" si="3"/>
        <v>0</v>
      </c>
      <c r="R14" s="2">
        <f>O14*(1+R$5)</f>
        <v>0</v>
      </c>
      <c r="S14" s="3">
        <f t="shared" si="4"/>
        <v>0</v>
      </c>
      <c r="T14" s="30"/>
    </row>
    <row r="15" spans="1:20" ht="15.75">
      <c r="A15" s="29"/>
      <c r="B15" s="39"/>
      <c r="C15" t="s">
        <v>6</v>
      </c>
      <c r="F15" s="15">
        <f>SUM(F10:F14)</f>
        <v>200000</v>
      </c>
      <c r="G15" s="17">
        <f>SUM(G10:G14)</f>
        <v>1</v>
      </c>
      <c r="I15" s="15">
        <f>SUM(I10:I14)</f>
        <v>210000</v>
      </c>
      <c r="J15" s="17">
        <f>SUM(J10:J14)</f>
        <v>1</v>
      </c>
      <c r="L15" s="15">
        <f>SUM(L10:L14)</f>
        <v>220500</v>
      </c>
      <c r="M15" s="17">
        <f>SUM(M10:M14)</f>
        <v>1</v>
      </c>
      <c r="O15" s="15">
        <f>SUM(O10:O14)</f>
        <v>231525</v>
      </c>
      <c r="P15" s="17">
        <f>SUM(P10:P14)</f>
        <v>1</v>
      </c>
      <c r="R15" s="15">
        <f>SUM(R10:R14)</f>
        <v>243101.25</v>
      </c>
      <c r="S15" s="17">
        <f>SUM(S10:S14)</f>
        <v>1</v>
      </c>
      <c r="T15" s="30"/>
    </row>
    <row r="16" spans="1:20" ht="15.75">
      <c r="A16" s="29"/>
      <c r="B16" s="39"/>
      <c r="T16" s="30"/>
    </row>
    <row r="17" spans="1:20" ht="15.75">
      <c r="A17" s="29"/>
      <c r="B17" s="39" t="s">
        <v>9</v>
      </c>
      <c r="F17" s="13" t="s">
        <v>1</v>
      </c>
      <c r="G17" s="13" t="s">
        <v>38</v>
      </c>
      <c r="I17" s="13" t="s">
        <v>1</v>
      </c>
      <c r="J17" s="13" t="s">
        <v>38</v>
      </c>
      <c r="L17" s="13" t="s">
        <v>1</v>
      </c>
      <c r="M17" s="13" t="s">
        <v>38</v>
      </c>
      <c r="O17" s="13" t="s">
        <v>1</v>
      </c>
      <c r="P17" s="13" t="s">
        <v>38</v>
      </c>
      <c r="R17" s="13" t="s">
        <v>1</v>
      </c>
      <c r="S17" s="13" t="s">
        <v>38</v>
      </c>
      <c r="T17" s="30"/>
    </row>
    <row r="18" spans="1:20" ht="15.75">
      <c r="A18" s="29"/>
      <c r="B18" s="39"/>
      <c r="C18" t="s">
        <v>3</v>
      </c>
      <c r="F18" s="2">
        <f>'P&amp;L'!E21</f>
        <v>50000</v>
      </c>
      <c r="G18" s="3">
        <f>IFERROR(F18/F10,0)</f>
        <v>0.5</v>
      </c>
      <c r="I18" s="2">
        <f>I10*J18</f>
        <v>53550</v>
      </c>
      <c r="J18" s="3">
        <f t="shared" ref="J18:J20" si="5">IF(I3&lt;0,G18+I3,IF(G18=0,0,IF(G18&gt;0.999,1,G18+I$6)))</f>
        <v>0.51</v>
      </c>
      <c r="L18" s="2">
        <f>L10*M18</f>
        <v>57330</v>
      </c>
      <c r="M18" s="3">
        <f t="shared" ref="M18:M20" si="6">IF(L3&lt;0,J18+L3,IF(J18=0,0,IF(J18&gt;0.999,1,J18+L$6)))</f>
        <v>0.52</v>
      </c>
      <c r="O18" s="2">
        <f>O10*P18</f>
        <v>61354.125</v>
      </c>
      <c r="P18" s="3">
        <f t="shared" ref="P18:P20" si="7">IF(O3&lt;0,M18+O3,IF(M18=0,0,IF(M18&gt;0.999,1,M18+O$6)))</f>
        <v>0.53</v>
      </c>
      <c r="R18" s="2">
        <f>R10*S18</f>
        <v>65637.337500000009</v>
      </c>
      <c r="S18" s="3">
        <f t="shared" ref="S18:S20" si="8">IF(R3&lt;0,P18+R3,IF(P18=0,0,IF(P18&gt;0.999,1,P18+R$6)))</f>
        <v>0.54</v>
      </c>
      <c r="T18" s="30"/>
    </row>
    <row r="19" spans="1:20" ht="15.75">
      <c r="A19" s="29"/>
      <c r="B19" s="39"/>
      <c r="C19" t="s">
        <v>4</v>
      </c>
      <c r="F19" s="2">
        <f>'P&amp;L'!E22</f>
        <v>50000</v>
      </c>
      <c r="G19" s="3">
        <f t="shared" ref="G19:G22" si="9">IFERROR(F19/F11,0)</f>
        <v>0.5</v>
      </c>
      <c r="I19" s="2">
        <f>I11*J19</f>
        <v>53550</v>
      </c>
      <c r="J19" s="3">
        <f t="shared" si="5"/>
        <v>0.51</v>
      </c>
      <c r="L19" s="2">
        <f>L11*M19</f>
        <v>57330</v>
      </c>
      <c r="M19" s="3">
        <f t="shared" si="6"/>
        <v>0.52</v>
      </c>
      <c r="O19" s="2">
        <f>O11*P19</f>
        <v>61354.125</v>
      </c>
      <c r="P19" s="3">
        <f t="shared" si="7"/>
        <v>0.53</v>
      </c>
      <c r="R19" s="2">
        <f>R11*S19</f>
        <v>65637.337500000009</v>
      </c>
      <c r="S19" s="3">
        <f t="shared" si="8"/>
        <v>0.54</v>
      </c>
      <c r="T19" s="30"/>
    </row>
    <row r="20" spans="1:20" ht="15.75">
      <c r="A20" s="29"/>
      <c r="B20" s="39"/>
      <c r="C20" t="s">
        <v>47</v>
      </c>
      <c r="F20" s="2">
        <f>'P&amp;L'!E23</f>
        <v>0</v>
      </c>
      <c r="G20" s="3">
        <f t="shared" si="9"/>
        <v>0</v>
      </c>
      <c r="I20" s="2">
        <f>I12*J20</f>
        <v>0</v>
      </c>
      <c r="J20" s="3">
        <f t="shared" si="5"/>
        <v>0</v>
      </c>
      <c r="L20" s="2">
        <f>L12*M20</f>
        <v>0</v>
      </c>
      <c r="M20" s="3">
        <f t="shared" si="6"/>
        <v>0</v>
      </c>
      <c r="O20" s="2">
        <f>O12*P20</f>
        <v>0</v>
      </c>
      <c r="P20" s="3">
        <f t="shared" si="7"/>
        <v>0</v>
      </c>
      <c r="R20" s="2">
        <f>R12*S20</f>
        <v>0</v>
      </c>
      <c r="S20" s="3">
        <f t="shared" si="8"/>
        <v>0</v>
      </c>
      <c r="T20" s="30"/>
    </row>
    <row r="21" spans="1:20" ht="15.75">
      <c r="A21" s="29"/>
      <c r="B21" s="39"/>
      <c r="C21" t="s">
        <v>5</v>
      </c>
      <c r="F21" s="2">
        <f>'P&amp;L'!E24</f>
        <v>0</v>
      </c>
      <c r="G21" s="3">
        <f t="shared" si="9"/>
        <v>0</v>
      </c>
      <c r="I21" s="2">
        <f>I13*J21</f>
        <v>0</v>
      </c>
      <c r="J21" s="3">
        <f>IF(I6&lt;0,G21+I6,IF(G21=0,0,IF(G21&gt;0.999,1,G21+I$6)))</f>
        <v>0</v>
      </c>
      <c r="L21" s="2">
        <f>L13*M21</f>
        <v>0</v>
      </c>
      <c r="M21" s="3">
        <f>IF(L6&lt;0,J21+L6,IF(J21=0,0,IF(J21&gt;0.999,1,J21+L$6)))</f>
        <v>0</v>
      </c>
      <c r="O21" s="2">
        <f>O13*P21</f>
        <v>0</v>
      </c>
      <c r="P21" s="3">
        <f>IF(O6&lt;0,M21+O6,IF(M21=0,0,IF(M21&gt;0.999,1,M21+O$6)))</f>
        <v>0</v>
      </c>
      <c r="R21" s="2">
        <f>R13*S21</f>
        <v>0</v>
      </c>
      <c r="S21" s="3">
        <f>IF(R6&lt;0,P21+R6,IF(P21=0,0,IF(P21&gt;0.999,1,P21+R$6)))</f>
        <v>0</v>
      </c>
      <c r="T21" s="30"/>
    </row>
    <row r="22" spans="1:20" ht="15.75">
      <c r="A22" s="29"/>
      <c r="B22" s="39"/>
      <c r="C22" t="s">
        <v>16</v>
      </c>
      <c r="F22" s="2">
        <f>'P&amp;L'!E25</f>
        <v>0</v>
      </c>
      <c r="G22" s="3">
        <f t="shared" si="9"/>
        <v>0</v>
      </c>
      <c r="I22" s="2">
        <f>I14</f>
        <v>0</v>
      </c>
      <c r="J22" s="3">
        <f t="shared" ref="J22" si="10">IFERROR(I22/I14,0)</f>
        <v>0</v>
      </c>
      <c r="L22" s="2">
        <f>L14</f>
        <v>0</v>
      </c>
      <c r="M22" s="3">
        <f t="shared" ref="M22" si="11">IFERROR(L22/L14,0)</f>
        <v>0</v>
      </c>
      <c r="O22" s="2">
        <f>O14</f>
        <v>0</v>
      </c>
      <c r="P22" s="3">
        <f t="shared" ref="P22" si="12">IFERROR(O22/O14,0)</f>
        <v>0</v>
      </c>
      <c r="R22" s="2">
        <f>R14</f>
        <v>0</v>
      </c>
      <c r="S22" s="3">
        <f t="shared" ref="S22" si="13">IFERROR(R22/R14,0)</f>
        <v>0</v>
      </c>
      <c r="T22" s="30"/>
    </row>
    <row r="23" spans="1:20" ht="15.75">
      <c r="A23" s="29"/>
      <c r="B23" s="39"/>
      <c r="C23" t="s">
        <v>10</v>
      </c>
      <c r="F23" s="15">
        <f>SUM(F18:F22)</f>
        <v>100000</v>
      </c>
      <c r="G23" s="17">
        <f>IFERROR(F23/F15,0)</f>
        <v>0.5</v>
      </c>
      <c r="I23" s="15">
        <f>SUM(I18:I22)</f>
        <v>107100</v>
      </c>
      <c r="J23" s="17">
        <f>IFERROR(I23/I15,0)</f>
        <v>0.51</v>
      </c>
      <c r="L23" s="15">
        <f>SUM(L18:L22)</f>
        <v>114660</v>
      </c>
      <c r="M23" s="17">
        <f>IFERROR(L23/L15,0)</f>
        <v>0.52</v>
      </c>
      <c r="O23" s="15">
        <f>SUM(O18:O22)</f>
        <v>122708.25</v>
      </c>
      <c r="P23" s="17">
        <f>IFERROR(O23/O15,0)</f>
        <v>0.53</v>
      </c>
      <c r="R23" s="15">
        <f>SUM(R18:R22)</f>
        <v>131274.67500000002</v>
      </c>
      <c r="S23" s="17">
        <f>IFERROR(R23/R15,0)</f>
        <v>0.54</v>
      </c>
      <c r="T23" s="30"/>
    </row>
    <row r="24" spans="1:20" ht="15.75">
      <c r="A24" s="29"/>
      <c r="B24" s="39"/>
      <c r="T24" s="30"/>
    </row>
    <row r="25" spans="1:20" ht="15.75">
      <c r="A25" s="29"/>
      <c r="B25" s="39" t="s">
        <v>11</v>
      </c>
      <c r="F25" s="13" t="s">
        <v>1</v>
      </c>
      <c r="G25" s="13" t="s">
        <v>83</v>
      </c>
      <c r="I25" s="13" t="s">
        <v>1</v>
      </c>
      <c r="J25" s="13" t="s">
        <v>83</v>
      </c>
      <c r="L25" s="13" t="s">
        <v>1</v>
      </c>
      <c r="M25" s="13" t="s">
        <v>83</v>
      </c>
      <c r="O25" s="13" t="s">
        <v>1</v>
      </c>
      <c r="P25" s="13" t="s">
        <v>83</v>
      </c>
      <c r="R25" s="13" t="s">
        <v>1</v>
      </c>
      <c r="S25" s="13" t="s">
        <v>83</v>
      </c>
      <c r="T25" s="30"/>
    </row>
    <row r="26" spans="1:20" ht="15.75">
      <c r="A26" s="29"/>
      <c r="B26" s="39"/>
      <c r="C26" t="s">
        <v>12</v>
      </c>
      <c r="F26" s="2">
        <f>'P&amp;L'!E29</f>
        <v>1000</v>
      </c>
      <c r="G26" s="3">
        <f>IFERROR(F26/F$15,0)</f>
        <v>5.0000000000000001E-3</v>
      </c>
      <c r="I26" s="2">
        <f>F26*(1+I$7)</f>
        <v>1050</v>
      </c>
      <c r="J26" s="3">
        <f>IFERROR(I26/I$15,0)</f>
        <v>5.0000000000000001E-3</v>
      </c>
      <c r="L26" s="2">
        <f>I26*(1+L$7)</f>
        <v>1102.5</v>
      </c>
      <c r="M26" s="3">
        <f>IFERROR(L26/L$15,0)</f>
        <v>5.0000000000000001E-3</v>
      </c>
      <c r="O26" s="2">
        <f>L26*(1+O$7)</f>
        <v>1157.625</v>
      </c>
      <c r="P26" s="3">
        <f>IFERROR(O26/O$15,0)</f>
        <v>5.0000000000000001E-3</v>
      </c>
      <c r="R26" s="2">
        <f>O26*(1+R$7)</f>
        <v>1215.5062500000001</v>
      </c>
      <c r="S26" s="3">
        <f>IFERROR(R26/R$15,0)</f>
        <v>5.000000000000001E-3</v>
      </c>
      <c r="T26" s="30"/>
    </row>
    <row r="27" spans="1:20" ht="15.75">
      <c r="A27" s="29"/>
      <c r="B27" s="39"/>
      <c r="C27" t="s">
        <v>37</v>
      </c>
      <c r="F27" s="2">
        <f>'P&amp;L'!E30</f>
        <v>1000</v>
      </c>
      <c r="G27" s="3">
        <f t="shared" ref="G27:G51" si="14">IFERROR(F27/F$15,0)</f>
        <v>5.0000000000000001E-3</v>
      </c>
      <c r="I27" s="2">
        <f t="shared" ref="I27:I51" si="15">F27*(1+I$7)</f>
        <v>1050</v>
      </c>
      <c r="J27" s="3">
        <f t="shared" ref="J27:J51" si="16">IFERROR(I27/I$15,0)</f>
        <v>5.0000000000000001E-3</v>
      </c>
      <c r="L27" s="2">
        <f t="shared" ref="L27:L51" si="17">I27*(1+L$7)</f>
        <v>1102.5</v>
      </c>
      <c r="M27" s="3">
        <f t="shared" ref="M27:M51" si="18">IFERROR(L27/L$15,0)</f>
        <v>5.0000000000000001E-3</v>
      </c>
      <c r="O27" s="2">
        <f t="shared" ref="O27:O51" si="19">L27*(1+O$7)</f>
        <v>1157.625</v>
      </c>
      <c r="P27" s="3">
        <f t="shared" ref="P27:P51" si="20">IFERROR(O27/O$15,0)</f>
        <v>5.0000000000000001E-3</v>
      </c>
      <c r="R27" s="2">
        <f t="shared" ref="R27:R51" si="21">O27*(1+R$7)</f>
        <v>1215.5062500000001</v>
      </c>
      <c r="S27" s="3">
        <f t="shared" ref="S27:S51" si="22">IFERROR(R27/R$15,0)</f>
        <v>5.000000000000001E-3</v>
      </c>
      <c r="T27" s="30"/>
    </row>
    <row r="28" spans="1:20" ht="15.75">
      <c r="A28" s="29"/>
      <c r="B28" s="39"/>
      <c r="C28" t="s">
        <v>105</v>
      </c>
      <c r="F28" s="2">
        <f>'P&amp;L'!E56</f>
        <v>10000</v>
      </c>
      <c r="G28" s="3">
        <f t="shared" si="14"/>
        <v>0.05</v>
      </c>
      <c r="I28" s="2">
        <f t="shared" si="15"/>
        <v>10500</v>
      </c>
      <c r="J28" s="3">
        <f t="shared" si="16"/>
        <v>0.05</v>
      </c>
      <c r="L28" s="2">
        <f t="shared" si="17"/>
        <v>11025</v>
      </c>
      <c r="M28" s="3">
        <f t="shared" si="18"/>
        <v>0.05</v>
      </c>
      <c r="O28" s="2">
        <f t="shared" si="19"/>
        <v>11576.25</v>
      </c>
      <c r="P28" s="3">
        <f t="shared" si="20"/>
        <v>0.05</v>
      </c>
      <c r="R28" s="2">
        <f t="shared" si="21"/>
        <v>12155.0625</v>
      </c>
      <c r="S28" s="3">
        <f t="shared" si="22"/>
        <v>0.05</v>
      </c>
      <c r="T28" s="30"/>
    </row>
    <row r="29" spans="1:20" ht="15.75">
      <c r="A29" s="29"/>
      <c r="B29" s="39"/>
      <c r="C29" t="s">
        <v>106</v>
      </c>
      <c r="F29" s="2">
        <f>'P&amp;L'!E57</f>
        <v>18000.000000000004</v>
      </c>
      <c r="G29" s="3">
        <f t="shared" si="14"/>
        <v>9.0000000000000024E-2</v>
      </c>
      <c r="I29" s="2">
        <f>IF($F$29=0,0,I15*'P&amp;L'!$G$57-'Years 2 to 5'!I28)</f>
        <v>18900.000000000004</v>
      </c>
      <c r="J29" s="3">
        <f t="shared" si="16"/>
        <v>9.0000000000000011E-2</v>
      </c>
      <c r="L29" s="2">
        <f>IF($F$29=0,0,L15*'P&amp;L'!$G$57-'Years 2 to 5'!L28)</f>
        <v>19845.000000000004</v>
      </c>
      <c r="M29" s="3">
        <f t="shared" si="18"/>
        <v>9.0000000000000011E-2</v>
      </c>
      <c r="O29" s="2">
        <f>IF($F$29=0,0,O15*'P&amp;L'!$G$57-'Years 2 to 5'!O28)</f>
        <v>20837.250000000004</v>
      </c>
      <c r="P29" s="3">
        <f t="shared" si="20"/>
        <v>9.0000000000000011E-2</v>
      </c>
      <c r="R29" s="2">
        <f>IF($F$29=0,0,R15*'P&amp;L'!$G$57-'Years 2 to 5'!R28)</f>
        <v>21879.112500000003</v>
      </c>
      <c r="S29" s="3">
        <f t="shared" si="22"/>
        <v>9.0000000000000011E-2</v>
      </c>
      <c r="T29" s="30"/>
    </row>
    <row r="30" spans="1:20" ht="15.75">
      <c r="A30" s="29"/>
      <c r="B30" s="39"/>
      <c r="C30" t="s">
        <v>17</v>
      </c>
      <c r="F30" s="2">
        <f>'P&amp;L'!E31</f>
        <v>1000</v>
      </c>
      <c r="G30" s="3">
        <f t="shared" si="14"/>
        <v>5.0000000000000001E-3</v>
      </c>
      <c r="I30" s="2">
        <f t="shared" si="15"/>
        <v>1050</v>
      </c>
      <c r="J30" s="3">
        <f t="shared" si="16"/>
        <v>5.0000000000000001E-3</v>
      </c>
      <c r="L30" s="2">
        <f t="shared" si="17"/>
        <v>1102.5</v>
      </c>
      <c r="M30" s="3">
        <f t="shared" si="18"/>
        <v>5.0000000000000001E-3</v>
      </c>
      <c r="O30" s="2">
        <f t="shared" si="19"/>
        <v>1157.625</v>
      </c>
      <c r="P30" s="3">
        <f t="shared" si="20"/>
        <v>5.0000000000000001E-3</v>
      </c>
      <c r="R30" s="2">
        <f t="shared" si="21"/>
        <v>1215.5062500000001</v>
      </c>
      <c r="S30" s="3">
        <f t="shared" si="22"/>
        <v>5.000000000000001E-3</v>
      </c>
      <c r="T30" s="30"/>
    </row>
    <row r="31" spans="1:20" ht="15.75">
      <c r="A31" s="29"/>
      <c r="B31" s="39"/>
      <c r="C31" t="s">
        <v>18</v>
      </c>
      <c r="F31" s="2">
        <f>'P&amp;L'!E32</f>
        <v>1000</v>
      </c>
      <c r="G31" s="3">
        <f t="shared" si="14"/>
        <v>5.0000000000000001E-3</v>
      </c>
      <c r="I31" s="2">
        <f t="shared" si="15"/>
        <v>1050</v>
      </c>
      <c r="J31" s="3">
        <f t="shared" si="16"/>
        <v>5.0000000000000001E-3</v>
      </c>
      <c r="L31" s="2">
        <f t="shared" si="17"/>
        <v>1102.5</v>
      </c>
      <c r="M31" s="3">
        <f t="shared" si="18"/>
        <v>5.0000000000000001E-3</v>
      </c>
      <c r="O31" s="2">
        <f t="shared" si="19"/>
        <v>1157.625</v>
      </c>
      <c r="P31" s="3">
        <f t="shared" si="20"/>
        <v>5.0000000000000001E-3</v>
      </c>
      <c r="R31" s="2">
        <f t="shared" si="21"/>
        <v>1215.5062500000001</v>
      </c>
      <c r="S31" s="3">
        <f t="shared" si="22"/>
        <v>5.000000000000001E-3</v>
      </c>
      <c r="T31" s="30"/>
    </row>
    <row r="32" spans="1:20" ht="15.75">
      <c r="A32" s="29"/>
      <c r="B32" s="39"/>
      <c r="C32" t="s">
        <v>19</v>
      </c>
      <c r="F32" s="2">
        <f>'P&amp;L'!E33</f>
        <v>1000</v>
      </c>
      <c r="G32" s="3">
        <f t="shared" si="14"/>
        <v>5.0000000000000001E-3</v>
      </c>
      <c r="I32" s="2">
        <f t="shared" si="15"/>
        <v>1050</v>
      </c>
      <c r="J32" s="3">
        <f t="shared" si="16"/>
        <v>5.0000000000000001E-3</v>
      </c>
      <c r="L32" s="2">
        <f t="shared" si="17"/>
        <v>1102.5</v>
      </c>
      <c r="M32" s="3">
        <f t="shared" si="18"/>
        <v>5.0000000000000001E-3</v>
      </c>
      <c r="O32" s="2">
        <f t="shared" si="19"/>
        <v>1157.625</v>
      </c>
      <c r="P32" s="3">
        <f t="shared" si="20"/>
        <v>5.0000000000000001E-3</v>
      </c>
      <c r="R32" s="2">
        <f t="shared" si="21"/>
        <v>1215.5062500000001</v>
      </c>
      <c r="S32" s="3">
        <f t="shared" si="22"/>
        <v>5.000000000000001E-3</v>
      </c>
      <c r="T32" s="30"/>
    </row>
    <row r="33" spans="1:20" ht="15.75">
      <c r="A33" s="29"/>
      <c r="B33" s="39"/>
      <c r="C33" t="s">
        <v>20</v>
      </c>
      <c r="F33" s="2">
        <f>'P&amp;L'!E34</f>
        <v>1000</v>
      </c>
      <c r="G33" s="3">
        <f t="shared" si="14"/>
        <v>5.0000000000000001E-3</v>
      </c>
      <c r="I33" s="2">
        <f t="shared" si="15"/>
        <v>1050</v>
      </c>
      <c r="J33" s="3">
        <f t="shared" si="16"/>
        <v>5.0000000000000001E-3</v>
      </c>
      <c r="L33" s="2">
        <f t="shared" si="17"/>
        <v>1102.5</v>
      </c>
      <c r="M33" s="3">
        <f t="shared" si="18"/>
        <v>5.0000000000000001E-3</v>
      </c>
      <c r="O33" s="2">
        <f t="shared" si="19"/>
        <v>1157.625</v>
      </c>
      <c r="P33" s="3">
        <f t="shared" si="20"/>
        <v>5.0000000000000001E-3</v>
      </c>
      <c r="R33" s="2">
        <f t="shared" si="21"/>
        <v>1215.5062500000001</v>
      </c>
      <c r="S33" s="3">
        <f t="shared" si="22"/>
        <v>5.000000000000001E-3</v>
      </c>
      <c r="T33" s="30"/>
    </row>
    <row r="34" spans="1:20" ht="15.75">
      <c r="A34" s="29"/>
      <c r="B34" s="39"/>
      <c r="C34" t="s">
        <v>21</v>
      </c>
      <c r="F34" s="2">
        <f>'P&amp;L'!E35</f>
        <v>1000</v>
      </c>
      <c r="G34" s="3">
        <f t="shared" si="14"/>
        <v>5.0000000000000001E-3</v>
      </c>
      <c r="I34" s="2">
        <f t="shared" si="15"/>
        <v>1050</v>
      </c>
      <c r="J34" s="3">
        <f t="shared" si="16"/>
        <v>5.0000000000000001E-3</v>
      </c>
      <c r="L34" s="2">
        <f t="shared" si="17"/>
        <v>1102.5</v>
      </c>
      <c r="M34" s="3">
        <f t="shared" si="18"/>
        <v>5.0000000000000001E-3</v>
      </c>
      <c r="O34" s="2">
        <f t="shared" si="19"/>
        <v>1157.625</v>
      </c>
      <c r="P34" s="3">
        <f t="shared" si="20"/>
        <v>5.0000000000000001E-3</v>
      </c>
      <c r="R34" s="2">
        <f t="shared" si="21"/>
        <v>1215.5062500000001</v>
      </c>
      <c r="S34" s="3">
        <f t="shared" si="22"/>
        <v>5.000000000000001E-3</v>
      </c>
      <c r="T34" s="30"/>
    </row>
    <row r="35" spans="1:20" ht="15.75">
      <c r="A35" s="29"/>
      <c r="B35" s="39"/>
      <c r="C35" t="s">
        <v>22</v>
      </c>
      <c r="F35" s="2">
        <f>'P&amp;L'!E36</f>
        <v>1000</v>
      </c>
      <c r="G35" s="3">
        <f t="shared" si="14"/>
        <v>5.0000000000000001E-3</v>
      </c>
      <c r="I35" s="2">
        <f t="shared" si="15"/>
        <v>1050</v>
      </c>
      <c r="J35" s="3">
        <f t="shared" si="16"/>
        <v>5.0000000000000001E-3</v>
      </c>
      <c r="L35" s="2">
        <f t="shared" si="17"/>
        <v>1102.5</v>
      </c>
      <c r="M35" s="3">
        <f t="shared" si="18"/>
        <v>5.0000000000000001E-3</v>
      </c>
      <c r="O35" s="2">
        <f t="shared" si="19"/>
        <v>1157.625</v>
      </c>
      <c r="P35" s="3">
        <f t="shared" si="20"/>
        <v>5.0000000000000001E-3</v>
      </c>
      <c r="R35" s="2">
        <f t="shared" si="21"/>
        <v>1215.5062500000001</v>
      </c>
      <c r="S35" s="3">
        <f t="shared" si="22"/>
        <v>5.000000000000001E-3</v>
      </c>
      <c r="T35" s="30"/>
    </row>
    <row r="36" spans="1:20" ht="15.75">
      <c r="A36" s="29"/>
      <c r="B36" s="39"/>
      <c r="C36" t="s">
        <v>23</v>
      </c>
      <c r="F36" s="2">
        <f>'P&amp;L'!E37</f>
        <v>1000</v>
      </c>
      <c r="G36" s="3">
        <f t="shared" si="14"/>
        <v>5.0000000000000001E-3</v>
      </c>
      <c r="I36" s="2">
        <f t="shared" si="15"/>
        <v>1050</v>
      </c>
      <c r="J36" s="3">
        <f t="shared" si="16"/>
        <v>5.0000000000000001E-3</v>
      </c>
      <c r="L36" s="2">
        <f t="shared" si="17"/>
        <v>1102.5</v>
      </c>
      <c r="M36" s="3">
        <f t="shared" si="18"/>
        <v>5.0000000000000001E-3</v>
      </c>
      <c r="O36" s="2">
        <f t="shared" si="19"/>
        <v>1157.625</v>
      </c>
      <c r="P36" s="3">
        <f t="shared" si="20"/>
        <v>5.0000000000000001E-3</v>
      </c>
      <c r="R36" s="2">
        <f t="shared" si="21"/>
        <v>1215.5062500000001</v>
      </c>
      <c r="S36" s="3">
        <f t="shared" si="22"/>
        <v>5.000000000000001E-3</v>
      </c>
      <c r="T36" s="30"/>
    </row>
    <row r="37" spans="1:20" ht="15.75">
      <c r="A37" s="29"/>
      <c r="B37" s="39"/>
      <c r="C37" t="s">
        <v>24</v>
      </c>
      <c r="F37" s="2">
        <f>'P&amp;L'!E38</f>
        <v>1000</v>
      </c>
      <c r="G37" s="3">
        <f t="shared" si="14"/>
        <v>5.0000000000000001E-3</v>
      </c>
      <c r="I37" s="2">
        <f t="shared" si="15"/>
        <v>1050</v>
      </c>
      <c r="J37" s="3">
        <f t="shared" si="16"/>
        <v>5.0000000000000001E-3</v>
      </c>
      <c r="L37" s="2">
        <f t="shared" si="17"/>
        <v>1102.5</v>
      </c>
      <c r="M37" s="3">
        <f t="shared" si="18"/>
        <v>5.0000000000000001E-3</v>
      </c>
      <c r="O37" s="2">
        <f t="shared" si="19"/>
        <v>1157.625</v>
      </c>
      <c r="P37" s="3">
        <f t="shared" si="20"/>
        <v>5.0000000000000001E-3</v>
      </c>
      <c r="R37" s="2">
        <f t="shared" si="21"/>
        <v>1215.5062500000001</v>
      </c>
      <c r="S37" s="3">
        <f t="shared" si="22"/>
        <v>5.000000000000001E-3</v>
      </c>
      <c r="T37" s="30"/>
    </row>
    <row r="38" spans="1:20" ht="15.75">
      <c r="A38" s="29"/>
      <c r="B38" s="39"/>
      <c r="C38" t="s">
        <v>25</v>
      </c>
      <c r="F38" s="2">
        <f>'P&amp;L'!E39</f>
        <v>1000</v>
      </c>
      <c r="G38" s="3">
        <f t="shared" si="14"/>
        <v>5.0000000000000001E-3</v>
      </c>
      <c r="I38" s="2">
        <f t="shared" si="15"/>
        <v>1050</v>
      </c>
      <c r="J38" s="3">
        <f t="shared" si="16"/>
        <v>5.0000000000000001E-3</v>
      </c>
      <c r="L38" s="2">
        <f t="shared" si="17"/>
        <v>1102.5</v>
      </c>
      <c r="M38" s="3">
        <f t="shared" si="18"/>
        <v>5.0000000000000001E-3</v>
      </c>
      <c r="O38" s="2">
        <f t="shared" si="19"/>
        <v>1157.625</v>
      </c>
      <c r="P38" s="3">
        <f t="shared" si="20"/>
        <v>5.0000000000000001E-3</v>
      </c>
      <c r="R38" s="2">
        <f t="shared" si="21"/>
        <v>1215.5062500000001</v>
      </c>
      <c r="S38" s="3">
        <f t="shared" si="22"/>
        <v>5.000000000000001E-3</v>
      </c>
      <c r="T38" s="30"/>
    </row>
    <row r="39" spans="1:20" ht="15.75">
      <c r="A39" s="29"/>
      <c r="B39" s="39"/>
      <c r="C39" t="s">
        <v>26</v>
      </c>
      <c r="F39" s="2">
        <f>'P&amp;L'!E40</f>
        <v>1000</v>
      </c>
      <c r="G39" s="3">
        <f t="shared" si="14"/>
        <v>5.0000000000000001E-3</v>
      </c>
      <c r="I39" s="2">
        <f t="shared" si="15"/>
        <v>1050</v>
      </c>
      <c r="J39" s="3">
        <f t="shared" si="16"/>
        <v>5.0000000000000001E-3</v>
      </c>
      <c r="L39" s="2">
        <f t="shared" si="17"/>
        <v>1102.5</v>
      </c>
      <c r="M39" s="3">
        <f t="shared" si="18"/>
        <v>5.0000000000000001E-3</v>
      </c>
      <c r="O39" s="2">
        <f t="shared" si="19"/>
        <v>1157.625</v>
      </c>
      <c r="P39" s="3">
        <f t="shared" si="20"/>
        <v>5.0000000000000001E-3</v>
      </c>
      <c r="R39" s="2">
        <f t="shared" si="21"/>
        <v>1215.5062500000001</v>
      </c>
      <c r="S39" s="3">
        <f t="shared" si="22"/>
        <v>5.000000000000001E-3</v>
      </c>
      <c r="T39" s="30"/>
    </row>
    <row r="40" spans="1:20" ht="15.75">
      <c r="A40" s="29"/>
      <c r="B40" s="39"/>
      <c r="C40" t="s">
        <v>27</v>
      </c>
      <c r="F40" s="2">
        <f>'P&amp;L'!E41</f>
        <v>1000</v>
      </c>
      <c r="G40" s="3">
        <f t="shared" si="14"/>
        <v>5.0000000000000001E-3</v>
      </c>
      <c r="I40" s="2">
        <f t="shared" si="15"/>
        <v>1050</v>
      </c>
      <c r="J40" s="3">
        <f t="shared" si="16"/>
        <v>5.0000000000000001E-3</v>
      </c>
      <c r="L40" s="2">
        <f t="shared" si="17"/>
        <v>1102.5</v>
      </c>
      <c r="M40" s="3">
        <f t="shared" si="18"/>
        <v>5.0000000000000001E-3</v>
      </c>
      <c r="O40" s="2">
        <f t="shared" si="19"/>
        <v>1157.625</v>
      </c>
      <c r="P40" s="3">
        <f t="shared" si="20"/>
        <v>5.0000000000000001E-3</v>
      </c>
      <c r="R40" s="2">
        <f t="shared" si="21"/>
        <v>1215.5062500000001</v>
      </c>
      <c r="S40" s="3">
        <f t="shared" si="22"/>
        <v>5.000000000000001E-3</v>
      </c>
      <c r="T40" s="30"/>
    </row>
    <row r="41" spans="1:20" ht="15.75">
      <c r="A41" s="29"/>
      <c r="B41" s="39"/>
      <c r="C41" t="s">
        <v>97</v>
      </c>
      <c r="F41" s="2">
        <f>'P&amp;L'!E42</f>
        <v>1000</v>
      </c>
      <c r="G41" s="3">
        <f t="shared" si="14"/>
        <v>5.0000000000000001E-3</v>
      </c>
      <c r="I41" s="2">
        <f t="shared" si="15"/>
        <v>1050</v>
      </c>
      <c r="J41" s="3">
        <f t="shared" si="16"/>
        <v>5.0000000000000001E-3</v>
      </c>
      <c r="L41" s="2">
        <f t="shared" si="17"/>
        <v>1102.5</v>
      </c>
      <c r="M41" s="3">
        <f t="shared" si="18"/>
        <v>5.0000000000000001E-3</v>
      </c>
      <c r="O41" s="2">
        <f t="shared" si="19"/>
        <v>1157.625</v>
      </c>
      <c r="P41" s="3">
        <f t="shared" si="20"/>
        <v>5.0000000000000001E-3</v>
      </c>
      <c r="R41" s="2">
        <f t="shared" si="21"/>
        <v>1215.5062500000001</v>
      </c>
      <c r="S41" s="3">
        <f t="shared" si="22"/>
        <v>5.000000000000001E-3</v>
      </c>
      <c r="T41" s="30"/>
    </row>
    <row r="42" spans="1:20" ht="15.75">
      <c r="A42" s="29"/>
      <c r="B42" s="39"/>
      <c r="C42" t="s">
        <v>28</v>
      </c>
      <c r="F42" s="2">
        <f>'P&amp;L'!E43</f>
        <v>1000</v>
      </c>
      <c r="G42" s="3">
        <f t="shared" si="14"/>
        <v>5.0000000000000001E-3</v>
      </c>
      <c r="I42" s="2">
        <f t="shared" si="15"/>
        <v>1050</v>
      </c>
      <c r="J42" s="3">
        <f t="shared" si="16"/>
        <v>5.0000000000000001E-3</v>
      </c>
      <c r="L42" s="2">
        <f t="shared" si="17"/>
        <v>1102.5</v>
      </c>
      <c r="M42" s="3">
        <f t="shared" si="18"/>
        <v>5.0000000000000001E-3</v>
      </c>
      <c r="O42" s="2">
        <f t="shared" si="19"/>
        <v>1157.625</v>
      </c>
      <c r="P42" s="3">
        <f t="shared" si="20"/>
        <v>5.0000000000000001E-3</v>
      </c>
      <c r="R42" s="2">
        <f t="shared" si="21"/>
        <v>1215.5062500000001</v>
      </c>
      <c r="S42" s="3">
        <f t="shared" si="22"/>
        <v>5.000000000000001E-3</v>
      </c>
      <c r="T42" s="30"/>
    </row>
    <row r="43" spans="1:20" ht="15.75">
      <c r="A43" s="29"/>
      <c r="B43" s="39"/>
      <c r="C43" t="s">
        <v>29</v>
      </c>
      <c r="F43" s="2">
        <f>'P&amp;L'!E44</f>
        <v>1000</v>
      </c>
      <c r="G43" s="3">
        <f t="shared" si="14"/>
        <v>5.0000000000000001E-3</v>
      </c>
      <c r="I43" s="2">
        <f t="shared" si="15"/>
        <v>1050</v>
      </c>
      <c r="J43" s="3">
        <f t="shared" si="16"/>
        <v>5.0000000000000001E-3</v>
      </c>
      <c r="L43" s="2">
        <f t="shared" si="17"/>
        <v>1102.5</v>
      </c>
      <c r="M43" s="3">
        <f t="shared" si="18"/>
        <v>5.0000000000000001E-3</v>
      </c>
      <c r="O43" s="2">
        <f t="shared" si="19"/>
        <v>1157.625</v>
      </c>
      <c r="P43" s="3">
        <f t="shared" si="20"/>
        <v>5.0000000000000001E-3</v>
      </c>
      <c r="R43" s="2">
        <f t="shared" si="21"/>
        <v>1215.5062500000001</v>
      </c>
      <c r="S43" s="3">
        <f t="shared" si="22"/>
        <v>5.000000000000001E-3</v>
      </c>
      <c r="T43" s="30"/>
    </row>
    <row r="44" spans="1:20" ht="15.75">
      <c r="A44" s="29"/>
      <c r="B44" s="39"/>
      <c r="C44" t="s">
        <v>98</v>
      </c>
      <c r="F44" s="2">
        <f>'P&amp;L'!E45</f>
        <v>1000</v>
      </c>
      <c r="G44" s="3">
        <f t="shared" si="14"/>
        <v>5.0000000000000001E-3</v>
      </c>
      <c r="I44" s="2">
        <f t="shared" si="15"/>
        <v>1050</v>
      </c>
      <c r="J44" s="3">
        <f t="shared" si="16"/>
        <v>5.0000000000000001E-3</v>
      </c>
      <c r="L44" s="2">
        <f t="shared" si="17"/>
        <v>1102.5</v>
      </c>
      <c r="M44" s="3">
        <f t="shared" si="18"/>
        <v>5.0000000000000001E-3</v>
      </c>
      <c r="O44" s="2">
        <f t="shared" si="19"/>
        <v>1157.625</v>
      </c>
      <c r="P44" s="3">
        <f t="shared" si="20"/>
        <v>5.0000000000000001E-3</v>
      </c>
      <c r="R44" s="2">
        <f t="shared" si="21"/>
        <v>1215.5062500000001</v>
      </c>
      <c r="S44" s="3">
        <f t="shared" si="22"/>
        <v>5.000000000000001E-3</v>
      </c>
      <c r="T44" s="30"/>
    </row>
    <row r="45" spans="1:20" ht="15.75">
      <c r="A45" s="29"/>
      <c r="B45" s="39"/>
      <c r="C45" t="s">
        <v>30</v>
      </c>
      <c r="F45" s="2">
        <f>'P&amp;L'!E46</f>
        <v>1000</v>
      </c>
      <c r="G45" s="3">
        <f t="shared" si="14"/>
        <v>5.0000000000000001E-3</v>
      </c>
      <c r="I45" s="2">
        <f t="shared" si="15"/>
        <v>1050</v>
      </c>
      <c r="J45" s="3">
        <f t="shared" si="16"/>
        <v>5.0000000000000001E-3</v>
      </c>
      <c r="L45" s="2">
        <f t="shared" si="17"/>
        <v>1102.5</v>
      </c>
      <c r="M45" s="3">
        <f t="shared" si="18"/>
        <v>5.0000000000000001E-3</v>
      </c>
      <c r="O45" s="2">
        <f t="shared" si="19"/>
        <v>1157.625</v>
      </c>
      <c r="P45" s="3">
        <f t="shared" si="20"/>
        <v>5.0000000000000001E-3</v>
      </c>
      <c r="R45" s="2">
        <f t="shared" si="21"/>
        <v>1215.5062500000001</v>
      </c>
      <c r="S45" s="3">
        <f t="shared" si="22"/>
        <v>5.000000000000001E-3</v>
      </c>
      <c r="T45" s="30"/>
    </row>
    <row r="46" spans="1:20" ht="15.75">
      <c r="A46" s="29"/>
      <c r="B46" s="39"/>
      <c r="C46" t="s">
        <v>31</v>
      </c>
      <c r="F46" s="2">
        <f>'P&amp;L'!E47</f>
        <v>1000</v>
      </c>
      <c r="G46" s="3">
        <f t="shared" si="14"/>
        <v>5.0000000000000001E-3</v>
      </c>
      <c r="I46" s="2">
        <f t="shared" si="15"/>
        <v>1050</v>
      </c>
      <c r="J46" s="3">
        <f t="shared" si="16"/>
        <v>5.0000000000000001E-3</v>
      </c>
      <c r="L46" s="2">
        <f t="shared" si="17"/>
        <v>1102.5</v>
      </c>
      <c r="M46" s="3">
        <f t="shared" si="18"/>
        <v>5.0000000000000001E-3</v>
      </c>
      <c r="O46" s="2">
        <f t="shared" si="19"/>
        <v>1157.625</v>
      </c>
      <c r="P46" s="3">
        <f t="shared" si="20"/>
        <v>5.0000000000000001E-3</v>
      </c>
      <c r="R46" s="2">
        <f t="shared" si="21"/>
        <v>1215.5062500000001</v>
      </c>
      <c r="S46" s="3">
        <f t="shared" si="22"/>
        <v>5.000000000000001E-3</v>
      </c>
      <c r="T46" s="30"/>
    </row>
    <row r="47" spans="1:20" ht="15.75">
      <c r="A47" s="29"/>
      <c r="B47" s="39"/>
      <c r="C47" t="s">
        <v>32</v>
      </c>
      <c r="F47" s="2">
        <f>'P&amp;L'!E48</f>
        <v>1000</v>
      </c>
      <c r="G47" s="3">
        <f t="shared" si="14"/>
        <v>5.0000000000000001E-3</v>
      </c>
      <c r="I47" s="2">
        <f t="shared" si="15"/>
        <v>1050</v>
      </c>
      <c r="J47" s="3">
        <f t="shared" si="16"/>
        <v>5.0000000000000001E-3</v>
      </c>
      <c r="L47" s="2">
        <f t="shared" si="17"/>
        <v>1102.5</v>
      </c>
      <c r="M47" s="3">
        <f t="shared" si="18"/>
        <v>5.0000000000000001E-3</v>
      </c>
      <c r="O47" s="2">
        <f t="shared" si="19"/>
        <v>1157.625</v>
      </c>
      <c r="P47" s="3">
        <f t="shared" si="20"/>
        <v>5.0000000000000001E-3</v>
      </c>
      <c r="R47" s="2">
        <f t="shared" si="21"/>
        <v>1215.5062500000001</v>
      </c>
      <c r="S47" s="3">
        <f t="shared" si="22"/>
        <v>5.000000000000001E-3</v>
      </c>
      <c r="T47" s="30"/>
    </row>
    <row r="48" spans="1:20" ht="15.75">
      <c r="A48" s="29"/>
      <c r="B48" s="39"/>
      <c r="C48" t="s">
        <v>33</v>
      </c>
      <c r="F48" s="2">
        <f>'P&amp;L'!E49</f>
        <v>1000</v>
      </c>
      <c r="G48" s="3">
        <f t="shared" si="14"/>
        <v>5.0000000000000001E-3</v>
      </c>
      <c r="I48" s="2">
        <f t="shared" si="15"/>
        <v>1050</v>
      </c>
      <c r="J48" s="3">
        <f t="shared" si="16"/>
        <v>5.0000000000000001E-3</v>
      </c>
      <c r="L48" s="2">
        <f t="shared" si="17"/>
        <v>1102.5</v>
      </c>
      <c r="M48" s="3">
        <f t="shared" si="18"/>
        <v>5.0000000000000001E-3</v>
      </c>
      <c r="O48" s="2">
        <f t="shared" si="19"/>
        <v>1157.625</v>
      </c>
      <c r="P48" s="3">
        <f t="shared" si="20"/>
        <v>5.0000000000000001E-3</v>
      </c>
      <c r="R48" s="2">
        <f t="shared" si="21"/>
        <v>1215.5062500000001</v>
      </c>
      <c r="S48" s="3">
        <f t="shared" si="22"/>
        <v>5.000000000000001E-3</v>
      </c>
      <c r="T48" s="30"/>
    </row>
    <row r="49" spans="1:20" ht="15.75">
      <c r="A49" s="29"/>
      <c r="B49" s="39"/>
      <c r="C49" t="s">
        <v>34</v>
      </c>
      <c r="F49" s="2">
        <f>'P&amp;L'!E50</f>
        <v>1000</v>
      </c>
      <c r="G49" s="3">
        <f t="shared" si="14"/>
        <v>5.0000000000000001E-3</v>
      </c>
      <c r="I49" s="2">
        <f t="shared" si="15"/>
        <v>1050</v>
      </c>
      <c r="J49" s="3">
        <f t="shared" si="16"/>
        <v>5.0000000000000001E-3</v>
      </c>
      <c r="L49" s="2">
        <f t="shared" si="17"/>
        <v>1102.5</v>
      </c>
      <c r="M49" s="3">
        <f t="shared" si="18"/>
        <v>5.0000000000000001E-3</v>
      </c>
      <c r="O49" s="2">
        <f t="shared" si="19"/>
        <v>1157.625</v>
      </c>
      <c r="P49" s="3">
        <f t="shared" si="20"/>
        <v>5.0000000000000001E-3</v>
      </c>
      <c r="R49" s="2">
        <f t="shared" si="21"/>
        <v>1215.5062500000001</v>
      </c>
      <c r="S49" s="3">
        <f t="shared" si="22"/>
        <v>5.000000000000001E-3</v>
      </c>
      <c r="T49" s="30"/>
    </row>
    <row r="50" spans="1:20" ht="15.75">
      <c r="A50" s="29"/>
      <c r="B50" s="39"/>
      <c r="C50" t="s">
        <v>35</v>
      </c>
      <c r="F50" s="2">
        <f>'P&amp;L'!E51</f>
        <v>1000</v>
      </c>
      <c r="G50" s="3">
        <f t="shared" si="14"/>
        <v>5.0000000000000001E-3</v>
      </c>
      <c r="I50" s="2">
        <f t="shared" si="15"/>
        <v>1050</v>
      </c>
      <c r="J50" s="3">
        <f t="shared" si="16"/>
        <v>5.0000000000000001E-3</v>
      </c>
      <c r="L50" s="2">
        <f t="shared" si="17"/>
        <v>1102.5</v>
      </c>
      <c r="M50" s="3">
        <f t="shared" si="18"/>
        <v>5.0000000000000001E-3</v>
      </c>
      <c r="O50" s="2">
        <f t="shared" si="19"/>
        <v>1157.625</v>
      </c>
      <c r="P50" s="3">
        <f t="shared" si="20"/>
        <v>5.0000000000000001E-3</v>
      </c>
      <c r="R50" s="2">
        <f t="shared" si="21"/>
        <v>1215.5062500000001</v>
      </c>
      <c r="S50" s="3">
        <f t="shared" si="22"/>
        <v>5.000000000000001E-3</v>
      </c>
      <c r="T50" s="30"/>
    </row>
    <row r="51" spans="1:20" ht="15.75">
      <c r="A51" s="29"/>
      <c r="B51" s="39"/>
      <c r="C51" t="s">
        <v>36</v>
      </c>
      <c r="F51" s="2">
        <f>'P&amp;L'!E52</f>
        <v>1000</v>
      </c>
      <c r="G51" s="3">
        <f t="shared" si="14"/>
        <v>5.0000000000000001E-3</v>
      </c>
      <c r="I51" s="2">
        <f t="shared" si="15"/>
        <v>1050</v>
      </c>
      <c r="J51" s="3">
        <f t="shared" si="16"/>
        <v>5.0000000000000001E-3</v>
      </c>
      <c r="L51" s="2">
        <f t="shared" si="17"/>
        <v>1102.5</v>
      </c>
      <c r="M51" s="3">
        <f t="shared" si="18"/>
        <v>5.0000000000000001E-3</v>
      </c>
      <c r="O51" s="2">
        <f t="shared" si="19"/>
        <v>1157.625</v>
      </c>
      <c r="P51" s="3">
        <f t="shared" si="20"/>
        <v>5.0000000000000001E-3</v>
      </c>
      <c r="R51" s="2">
        <f t="shared" si="21"/>
        <v>1215.5062500000001</v>
      </c>
      <c r="S51" s="3">
        <f t="shared" si="22"/>
        <v>5.000000000000001E-3</v>
      </c>
      <c r="T51" s="30"/>
    </row>
    <row r="52" spans="1:20" ht="15.75">
      <c r="A52" s="29"/>
      <c r="B52" s="39"/>
      <c r="C52" t="s">
        <v>13</v>
      </c>
      <c r="F52" s="15">
        <f>SUM(F26:F51)</f>
        <v>52000</v>
      </c>
      <c r="G52" s="17">
        <f>SUM(G26:G51)</f>
        <v>0.26000000000000012</v>
      </c>
      <c r="I52" s="15">
        <f>SUM(I26:I51)</f>
        <v>54600</v>
      </c>
      <c r="J52" s="17">
        <f>SUM(J26:J51)</f>
        <v>0.26000000000000012</v>
      </c>
      <c r="L52" s="15">
        <f>SUM(L26:L51)</f>
        <v>57330</v>
      </c>
      <c r="M52" s="17">
        <f>SUM(M26:M51)</f>
        <v>0.26000000000000012</v>
      </c>
      <c r="O52" s="15">
        <f>SUM(O26:O51)</f>
        <v>60196.5</v>
      </c>
      <c r="P52" s="17">
        <f>SUM(P26:P51)</f>
        <v>0.26000000000000012</v>
      </c>
      <c r="R52" s="15">
        <f>SUM(R26:R51)</f>
        <v>63206.324999999968</v>
      </c>
      <c r="S52" s="17">
        <f>SUM(S26:S51)</f>
        <v>0.26000000000000012</v>
      </c>
      <c r="T52" s="30"/>
    </row>
    <row r="53" spans="1:20" ht="15.75">
      <c r="A53" s="29"/>
      <c r="B53" s="39"/>
      <c r="T53" s="30"/>
    </row>
    <row r="54" spans="1:20" ht="16.5" thickBot="1">
      <c r="A54" s="29"/>
      <c r="B54" s="39" t="s">
        <v>14</v>
      </c>
      <c r="F54" s="16">
        <f>F23-F52</f>
        <v>48000</v>
      </c>
      <c r="G54" s="18">
        <f>IFERROR(F54/F15,0)</f>
        <v>0.24</v>
      </c>
      <c r="I54" s="16">
        <f>I23-I52</f>
        <v>52500</v>
      </c>
      <c r="J54" s="18">
        <f>IFERROR(I54/I15,0)</f>
        <v>0.25</v>
      </c>
      <c r="L54" s="16">
        <f>L23-L52</f>
        <v>57330</v>
      </c>
      <c r="M54" s="18">
        <f>IFERROR(L54/L15,0)</f>
        <v>0.26</v>
      </c>
      <c r="O54" s="16">
        <f>O23-O52</f>
        <v>62511.75</v>
      </c>
      <c r="P54" s="18">
        <f>IFERROR(O54/O15,0)</f>
        <v>0.27</v>
      </c>
      <c r="R54" s="16">
        <f>R23-R52</f>
        <v>68068.350000000049</v>
      </c>
      <c r="S54" s="18">
        <f>IFERROR(R54/R15,0)</f>
        <v>0.28000000000000019</v>
      </c>
      <c r="T54" s="30"/>
    </row>
    <row r="55" spans="1:20" ht="16.5" thickTop="1">
      <c r="A55" s="29"/>
      <c r="B55" s="39"/>
      <c r="F55" s="2"/>
      <c r="G55" s="3"/>
      <c r="I55" s="2"/>
      <c r="J55" s="3"/>
      <c r="L55" s="2"/>
      <c r="M55" s="3"/>
      <c r="O55" s="2"/>
      <c r="P55" s="3"/>
      <c r="R55" s="2"/>
      <c r="S55" s="3"/>
      <c r="T55" s="30"/>
    </row>
    <row r="56" spans="1:20" ht="15.75">
      <c r="A56" s="29"/>
      <c r="B56" s="39" t="s">
        <v>138</v>
      </c>
      <c r="F56" s="120">
        <f>Breakeven!H43</f>
        <v>1107.6923065846156</v>
      </c>
      <c r="G56" s="121"/>
      <c r="I56" s="120">
        <f>Breakeven!S43</f>
        <v>2470.5882330334493</v>
      </c>
      <c r="J56" s="121"/>
      <c r="L56" s="120">
        <f>Breakeven!AD43</f>
        <v>2544.2307671005924</v>
      </c>
      <c r="M56" s="121"/>
      <c r="O56" s="120">
        <f>Breakeven!AO43</f>
        <v>2621.037733841225</v>
      </c>
      <c r="P56" s="121"/>
      <c r="R56" s="120">
        <f>Breakeven!AZ43</f>
        <v>2701.1249981069941</v>
      </c>
      <c r="S56" s="121"/>
      <c r="T56" s="30"/>
    </row>
    <row r="57" spans="1:20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7"/>
    </row>
  </sheetData>
  <sheetProtection algorithmName="SHA-512" hashValue="vr7mOsTKgshXhdIrTRRznrMhVEtgoPULrzUiw+zHCucaCcJr1HtYNdcjBrG7t0+PkMNjL8YdNA08qck1Rw0QbA==" saltValue="6jQns0sbwmV4Q6q3olM9Uw==" spinCount="100000" sheet="1" selectLockedCells="1"/>
  <mergeCells count="23">
    <mergeCell ref="F56:G56"/>
    <mergeCell ref="I56:J56"/>
    <mergeCell ref="L56:M56"/>
    <mergeCell ref="O56:P56"/>
    <mergeCell ref="R56:S56"/>
    <mergeCell ref="F4:G4"/>
    <mergeCell ref="I4:J4"/>
    <mergeCell ref="I5:J5"/>
    <mergeCell ref="I7:J7"/>
    <mergeCell ref="E3:H3"/>
    <mergeCell ref="I6:J6"/>
    <mergeCell ref="R5:S5"/>
    <mergeCell ref="R6:S6"/>
    <mergeCell ref="R7:S7"/>
    <mergeCell ref="R4:S4"/>
    <mergeCell ref="L5:M5"/>
    <mergeCell ref="L6:M6"/>
    <mergeCell ref="L7:M7"/>
    <mergeCell ref="L4:M4"/>
    <mergeCell ref="O5:P5"/>
    <mergeCell ref="O6:P6"/>
    <mergeCell ref="O7:P7"/>
    <mergeCell ref="O4:P4"/>
  </mergeCells>
  <pageMargins left="0.51181102362204722" right="0.51181102362204722" top="0.43307086614173229" bottom="0.35433070866141736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topLeftCell="A16" zoomScale="80" zoomScaleNormal="80" workbookViewId="0">
      <selection activeCell="U5" sqref="U5:V5"/>
    </sheetView>
  </sheetViews>
  <sheetFormatPr defaultColWidth="8.85546875" defaultRowHeight="15"/>
  <cols>
    <col min="1" max="1" width="1.42578125" customWidth="1"/>
    <col min="2" max="2" width="3.5703125" customWidth="1"/>
    <col min="4" max="4" width="31.28515625" customWidth="1"/>
    <col min="5" max="5" width="3.28515625" customWidth="1"/>
    <col min="6" max="7" width="9.140625" customWidth="1"/>
    <col min="8" max="8" width="6.28515625" customWidth="1"/>
    <col min="9" max="10" width="9.140625" customWidth="1"/>
    <col min="11" max="11" width="6.28515625" customWidth="1"/>
    <col min="12" max="13" width="9.140625" customWidth="1"/>
    <col min="14" max="14" width="6.28515625" customWidth="1"/>
    <col min="15" max="16" width="9.140625" customWidth="1"/>
    <col min="17" max="17" width="6.28515625" customWidth="1"/>
    <col min="18" max="19" width="9.140625" customWidth="1"/>
    <col min="20" max="20" width="6.28515625" customWidth="1"/>
    <col min="21" max="22" width="9.140625" customWidth="1"/>
    <col min="23" max="23" width="6.28515625" customWidth="1"/>
    <col min="24" max="25" width="9.140625" customWidth="1"/>
    <col min="26" max="26" width="6.5703125" customWidth="1"/>
  </cols>
  <sheetData>
    <row r="1" spans="1:26" ht="60" customHeight="1">
      <c r="A1" s="45"/>
      <c r="B1" s="56" t="s">
        <v>104</v>
      </c>
      <c r="C1" s="32"/>
      <c r="D1" s="31"/>
      <c r="E1" s="32"/>
      <c r="F1" s="32"/>
      <c r="G1" s="32"/>
      <c r="H1" s="32"/>
      <c r="I1" s="32"/>
      <c r="J1" s="3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4"/>
    </row>
    <row r="2" spans="1:26" ht="18" customHeight="1">
      <c r="A2" s="29"/>
      <c r="B2" s="52"/>
      <c r="D2" s="53"/>
      <c r="J2" s="54"/>
      <c r="Z2" s="30"/>
    </row>
    <row r="3" spans="1:26" ht="15.75">
      <c r="A3" s="29"/>
      <c r="D3" s="12" t="s">
        <v>39</v>
      </c>
      <c r="J3" s="39"/>
      <c r="K3" s="39"/>
      <c r="L3" s="39"/>
      <c r="Z3" s="30"/>
    </row>
    <row r="4" spans="1:26" ht="15.75">
      <c r="A4" s="29"/>
      <c r="E4" s="113" t="s">
        <v>81</v>
      </c>
      <c r="F4" s="113"/>
      <c r="G4" s="113"/>
      <c r="H4" s="113"/>
      <c r="I4" s="43" t="s">
        <v>91</v>
      </c>
      <c r="J4" s="40"/>
      <c r="K4" s="40"/>
      <c r="L4" s="43" t="s">
        <v>92</v>
      </c>
      <c r="M4" s="40"/>
      <c r="N4" s="40"/>
      <c r="O4" s="43" t="s">
        <v>93</v>
      </c>
      <c r="P4" s="40"/>
      <c r="Q4" s="40"/>
      <c r="R4" s="43" t="s">
        <v>94</v>
      </c>
      <c r="S4" s="40"/>
      <c r="T4" s="40"/>
      <c r="U4" s="43" t="s">
        <v>95</v>
      </c>
      <c r="V4" s="40"/>
      <c r="W4" s="40"/>
      <c r="X4" s="43" t="s">
        <v>96</v>
      </c>
      <c r="Y4" s="40"/>
      <c r="Z4" s="30"/>
    </row>
    <row r="5" spans="1:26" ht="15.75">
      <c r="A5" s="29"/>
      <c r="F5" s="113" t="s">
        <v>82</v>
      </c>
      <c r="G5" s="113"/>
      <c r="I5" s="122">
        <v>0.1</v>
      </c>
      <c r="J5" s="123"/>
      <c r="K5" s="23"/>
      <c r="L5" s="122">
        <v>0.1</v>
      </c>
      <c r="M5" s="123"/>
      <c r="N5" s="23"/>
      <c r="O5" s="122">
        <v>0.02</v>
      </c>
      <c r="P5" s="123"/>
      <c r="Q5" s="23"/>
      <c r="R5" s="122">
        <v>0.02</v>
      </c>
      <c r="S5" s="123"/>
      <c r="T5" s="23"/>
      <c r="U5" s="122">
        <v>0.1</v>
      </c>
      <c r="V5" s="123"/>
      <c r="W5" s="41"/>
      <c r="X5" s="122">
        <v>0.1</v>
      </c>
      <c r="Y5" s="123"/>
      <c r="Z5" s="30"/>
    </row>
    <row r="6" spans="1:26" ht="15.75">
      <c r="A6" s="29"/>
      <c r="B6" s="39" t="s">
        <v>0</v>
      </c>
      <c r="F6" s="13" t="s">
        <v>1</v>
      </c>
      <c r="G6" s="13" t="s">
        <v>83</v>
      </c>
      <c r="I6" s="13" t="s">
        <v>1</v>
      </c>
      <c r="J6" s="13" t="s">
        <v>83</v>
      </c>
      <c r="L6" s="13" t="s">
        <v>1</v>
      </c>
      <c r="M6" s="13" t="s">
        <v>83</v>
      </c>
      <c r="O6" s="13" t="s">
        <v>1</v>
      </c>
      <c r="P6" s="13" t="s">
        <v>83</v>
      </c>
      <c r="R6" s="13" t="s">
        <v>1</v>
      </c>
      <c r="S6" s="13" t="s">
        <v>83</v>
      </c>
      <c r="U6" s="13" t="s">
        <v>1</v>
      </c>
      <c r="V6" s="13" t="s">
        <v>83</v>
      </c>
      <c r="X6" s="13" t="s">
        <v>1</v>
      </c>
      <c r="Y6" s="13" t="s">
        <v>83</v>
      </c>
      <c r="Z6" s="30"/>
    </row>
    <row r="7" spans="1:26" ht="15.75">
      <c r="A7" s="29"/>
      <c r="B7" s="39"/>
      <c r="C7" t="s">
        <v>3</v>
      </c>
      <c r="F7" s="2">
        <f>'P&amp;L'!E6</f>
        <v>100000</v>
      </c>
      <c r="G7" s="3">
        <f>IFERROR(F7/F$12,0)</f>
        <v>0.5</v>
      </c>
      <c r="I7" s="2">
        <f>F7*(1+I$5)</f>
        <v>110000.00000000001</v>
      </c>
      <c r="J7" s="3">
        <f>IFERROR(I7/I$12,0)</f>
        <v>0.5</v>
      </c>
      <c r="L7" s="2">
        <f>F7*(1-L$5)</f>
        <v>90000</v>
      </c>
      <c r="M7" s="3">
        <f>IFERROR(L7/L$12,0)</f>
        <v>0.5</v>
      </c>
      <c r="O7" s="2">
        <f>F7</f>
        <v>100000</v>
      </c>
      <c r="P7" s="3">
        <f>IFERROR(O7/O$12,0)</f>
        <v>0.5</v>
      </c>
      <c r="R7" s="2">
        <f>F7</f>
        <v>100000</v>
      </c>
      <c r="S7" s="3">
        <f>IFERROR(R7/R$12,0)</f>
        <v>0.5</v>
      </c>
      <c r="U7" s="2">
        <f>F7</f>
        <v>100000</v>
      </c>
      <c r="V7" s="3">
        <f>IFERROR(U7/U$12,0)</f>
        <v>0.5</v>
      </c>
      <c r="X7" s="2">
        <f>F7</f>
        <v>100000</v>
      </c>
      <c r="Y7" s="3">
        <f>IFERROR(X7/X$12,0)</f>
        <v>0.5</v>
      </c>
      <c r="Z7" s="30"/>
    </row>
    <row r="8" spans="1:26" ht="15.75">
      <c r="A8" s="29"/>
      <c r="B8" s="39"/>
      <c r="C8" t="s">
        <v>4</v>
      </c>
      <c r="F8" s="2">
        <f>'P&amp;L'!E7</f>
        <v>100000</v>
      </c>
      <c r="G8" s="3">
        <f t="shared" ref="G8:G11" si="0">IFERROR(F8/F$12,0)</f>
        <v>0.5</v>
      </c>
      <c r="I8" s="2">
        <f>F8*(1+I$5)</f>
        <v>110000.00000000001</v>
      </c>
      <c r="J8" s="3">
        <f t="shared" ref="J8:J11" si="1">IFERROR(I8/I$12,0)</f>
        <v>0.5</v>
      </c>
      <c r="L8" s="2">
        <f>F8*(1-L$5)</f>
        <v>90000</v>
      </c>
      <c r="M8" s="3">
        <f t="shared" ref="M8:M11" si="2">IFERROR(L8/L$12,0)</f>
        <v>0.5</v>
      </c>
      <c r="O8" s="2">
        <f>F8</f>
        <v>100000</v>
      </c>
      <c r="P8" s="3">
        <f t="shared" ref="P8:P11" si="3">IFERROR(O8/O$12,0)</f>
        <v>0.5</v>
      </c>
      <c r="R8" s="2">
        <f>F8</f>
        <v>100000</v>
      </c>
      <c r="S8" s="3">
        <f t="shared" ref="S8:S11" si="4">IFERROR(R8/R$12,0)</f>
        <v>0.5</v>
      </c>
      <c r="U8" s="2">
        <f>F8</f>
        <v>100000</v>
      </c>
      <c r="V8" s="3">
        <f t="shared" ref="V8:V11" si="5">IFERROR(U8/U$12,0)</f>
        <v>0.5</v>
      </c>
      <c r="X8" s="2">
        <f>F8</f>
        <v>100000</v>
      </c>
      <c r="Y8" s="3">
        <f t="shared" ref="Y8:Y11" si="6">IFERROR(X8/X$12,0)</f>
        <v>0.5</v>
      </c>
      <c r="Z8" s="30"/>
    </row>
    <row r="9" spans="1:26" ht="15.75">
      <c r="A9" s="29"/>
      <c r="B9" s="39"/>
      <c r="C9" t="s">
        <v>47</v>
      </c>
      <c r="F9" s="2">
        <f>'P&amp;L'!E8</f>
        <v>0</v>
      </c>
      <c r="G9" s="3">
        <f t="shared" si="0"/>
        <v>0</v>
      </c>
      <c r="I9" s="2">
        <f>F9*(1+I$5)</f>
        <v>0</v>
      </c>
      <c r="J9" s="3">
        <f t="shared" si="1"/>
        <v>0</v>
      </c>
      <c r="L9" s="2">
        <f>F9*(1-L$5)</f>
        <v>0</v>
      </c>
      <c r="M9" s="3">
        <f t="shared" si="2"/>
        <v>0</v>
      </c>
      <c r="O9" s="2">
        <f>F9</f>
        <v>0</v>
      </c>
      <c r="P9" s="3">
        <f t="shared" si="3"/>
        <v>0</v>
      </c>
      <c r="R9" s="2">
        <f>F9</f>
        <v>0</v>
      </c>
      <c r="S9" s="3">
        <f t="shared" si="4"/>
        <v>0</v>
      </c>
      <c r="U9" s="2">
        <f>F9</f>
        <v>0</v>
      </c>
      <c r="V9" s="3">
        <f t="shared" si="5"/>
        <v>0</v>
      </c>
      <c r="X9" s="2">
        <f>F9</f>
        <v>0</v>
      </c>
      <c r="Y9" s="3">
        <f t="shared" si="6"/>
        <v>0</v>
      </c>
      <c r="Z9" s="30"/>
    </row>
    <row r="10" spans="1:26" ht="15.75">
      <c r="A10" s="29"/>
      <c r="B10" s="39"/>
      <c r="C10" t="s">
        <v>5</v>
      </c>
      <c r="F10" s="2">
        <f>'P&amp;L'!E9</f>
        <v>0</v>
      </c>
      <c r="G10" s="3">
        <f t="shared" si="0"/>
        <v>0</v>
      </c>
      <c r="I10" s="2">
        <f>F10*(1+I$5)</f>
        <v>0</v>
      </c>
      <c r="J10" s="3">
        <f t="shared" si="1"/>
        <v>0</v>
      </c>
      <c r="L10" s="2">
        <f>F10*(1-L$5)</f>
        <v>0</v>
      </c>
      <c r="M10" s="3">
        <f t="shared" si="2"/>
        <v>0</v>
      </c>
      <c r="O10" s="2">
        <f>F10</f>
        <v>0</v>
      </c>
      <c r="P10" s="3">
        <f t="shared" si="3"/>
        <v>0</v>
      </c>
      <c r="R10" s="2">
        <f>F10</f>
        <v>0</v>
      </c>
      <c r="S10" s="3">
        <f t="shared" si="4"/>
        <v>0</v>
      </c>
      <c r="U10" s="2">
        <f>F10</f>
        <v>0</v>
      </c>
      <c r="V10" s="3">
        <f t="shared" si="5"/>
        <v>0</v>
      </c>
      <c r="X10" s="2">
        <f>F10</f>
        <v>0</v>
      </c>
      <c r="Y10" s="3">
        <f t="shared" si="6"/>
        <v>0</v>
      </c>
      <c r="Z10" s="30"/>
    </row>
    <row r="11" spans="1:26" ht="15.75">
      <c r="A11" s="29"/>
      <c r="B11" s="39"/>
      <c r="C11" t="s">
        <v>16</v>
      </c>
      <c r="F11" s="2">
        <f>'P&amp;L'!E10</f>
        <v>0</v>
      </c>
      <c r="G11" s="3">
        <f t="shared" si="0"/>
        <v>0</v>
      </c>
      <c r="I11" s="2">
        <f>F11*(1+I$5)</f>
        <v>0</v>
      </c>
      <c r="J11" s="3">
        <f t="shared" si="1"/>
        <v>0</v>
      </c>
      <c r="L11" s="2">
        <f>F11*(1-L$5)</f>
        <v>0</v>
      </c>
      <c r="M11" s="3">
        <f t="shared" si="2"/>
        <v>0</v>
      </c>
      <c r="O11" s="2">
        <f>F11</f>
        <v>0</v>
      </c>
      <c r="P11" s="3">
        <f t="shared" si="3"/>
        <v>0</v>
      </c>
      <c r="R11" s="2">
        <f>F11</f>
        <v>0</v>
      </c>
      <c r="S11" s="3">
        <f t="shared" si="4"/>
        <v>0</v>
      </c>
      <c r="U11" s="2">
        <f>F11</f>
        <v>0</v>
      </c>
      <c r="V11" s="3">
        <f t="shared" si="5"/>
        <v>0</v>
      </c>
      <c r="X11" s="2">
        <f>F11</f>
        <v>0</v>
      </c>
      <c r="Y11" s="3">
        <f t="shared" si="6"/>
        <v>0</v>
      </c>
      <c r="Z11" s="30"/>
    </row>
    <row r="12" spans="1:26" ht="15.75">
      <c r="A12" s="29"/>
      <c r="B12" s="39"/>
      <c r="C12" t="s">
        <v>6</v>
      </c>
      <c r="F12" s="15">
        <f>SUM(F7:F11)</f>
        <v>200000</v>
      </c>
      <c r="G12" s="17">
        <f>SUM(G7:G11)</f>
        <v>1</v>
      </c>
      <c r="I12" s="15">
        <f>SUM(I7:I11)</f>
        <v>220000.00000000003</v>
      </c>
      <c r="J12" s="17">
        <f>SUM(J7:J11)</f>
        <v>1</v>
      </c>
      <c r="L12" s="15">
        <f>SUM(L7:L11)</f>
        <v>180000</v>
      </c>
      <c r="M12" s="17">
        <f>SUM(M7:M11)</f>
        <v>1</v>
      </c>
      <c r="O12" s="15">
        <f>SUM(O7:O11)</f>
        <v>200000</v>
      </c>
      <c r="P12" s="17">
        <f>SUM(P7:P11)</f>
        <v>1</v>
      </c>
      <c r="R12" s="15">
        <f>SUM(R7:R11)</f>
        <v>200000</v>
      </c>
      <c r="S12" s="17">
        <f>SUM(S7:S11)</f>
        <v>1</v>
      </c>
      <c r="U12" s="15">
        <f>SUM(U7:U11)</f>
        <v>200000</v>
      </c>
      <c r="V12" s="17">
        <f>SUM(V7:V11)</f>
        <v>1</v>
      </c>
      <c r="X12" s="15">
        <f>SUM(X7:X11)</f>
        <v>200000</v>
      </c>
      <c r="Y12" s="17">
        <f>SUM(Y7:Y11)</f>
        <v>1</v>
      </c>
      <c r="Z12" s="30"/>
    </row>
    <row r="13" spans="1:26" ht="15.75">
      <c r="A13" s="29"/>
      <c r="B13" s="39"/>
      <c r="Z13" s="30"/>
    </row>
    <row r="14" spans="1:26" ht="15.75">
      <c r="A14" s="29"/>
      <c r="B14" s="39" t="s">
        <v>9</v>
      </c>
      <c r="F14" s="13" t="s">
        <v>1</v>
      </c>
      <c r="G14" s="13" t="s">
        <v>38</v>
      </c>
      <c r="I14" s="13" t="s">
        <v>1</v>
      </c>
      <c r="J14" s="13" t="s">
        <v>38</v>
      </c>
      <c r="L14" s="13" t="s">
        <v>1</v>
      </c>
      <c r="M14" s="13" t="s">
        <v>38</v>
      </c>
      <c r="O14" s="13" t="s">
        <v>1</v>
      </c>
      <c r="P14" s="13" t="s">
        <v>38</v>
      </c>
      <c r="R14" s="13" t="s">
        <v>1</v>
      </c>
      <c r="S14" s="13" t="s">
        <v>38</v>
      </c>
      <c r="U14" s="13" t="s">
        <v>1</v>
      </c>
      <c r="V14" s="13" t="s">
        <v>38</v>
      </c>
      <c r="X14" s="13" t="s">
        <v>1</v>
      </c>
      <c r="Y14" s="13" t="s">
        <v>38</v>
      </c>
      <c r="Z14" s="30"/>
    </row>
    <row r="15" spans="1:26" ht="15.75">
      <c r="A15" s="29"/>
      <c r="B15" s="39"/>
      <c r="C15" t="s">
        <v>3</v>
      </c>
      <c r="F15" s="2">
        <f>'P&amp;L'!E21</f>
        <v>50000</v>
      </c>
      <c r="G15" s="3">
        <f>IFERROR(F15/F7,0)</f>
        <v>0.5</v>
      </c>
      <c r="I15" s="2">
        <f>I7*J15</f>
        <v>55000.000000000007</v>
      </c>
      <c r="J15" s="3">
        <f>G15</f>
        <v>0.5</v>
      </c>
      <c r="L15" s="2">
        <f>L7*M15</f>
        <v>45000</v>
      </c>
      <c r="M15" s="3">
        <f>J15</f>
        <v>0.5</v>
      </c>
      <c r="O15" s="2">
        <f>O7*P15</f>
        <v>52000</v>
      </c>
      <c r="P15" s="3">
        <f t="shared" ref="P15:P17" si="7">IF(G15=0,0,G15+O$5)</f>
        <v>0.52</v>
      </c>
      <c r="R15" s="2">
        <f>R7*S15</f>
        <v>48000</v>
      </c>
      <c r="S15" s="3">
        <f>IF(G15=0,0,G15-R$5)</f>
        <v>0.48</v>
      </c>
      <c r="U15" s="2">
        <f>U7*V15</f>
        <v>50000</v>
      </c>
      <c r="V15" s="3">
        <f>G15</f>
        <v>0.5</v>
      </c>
      <c r="X15" s="2">
        <f>X7*Y15</f>
        <v>50000</v>
      </c>
      <c r="Y15" s="3">
        <f>G15</f>
        <v>0.5</v>
      </c>
      <c r="Z15" s="30"/>
    </row>
    <row r="16" spans="1:26" ht="15.75">
      <c r="A16" s="29"/>
      <c r="B16" s="39"/>
      <c r="C16" t="s">
        <v>4</v>
      </c>
      <c r="F16" s="2">
        <f>'P&amp;L'!E22</f>
        <v>50000</v>
      </c>
      <c r="G16" s="3">
        <f t="shared" ref="G16:G19" si="8">IFERROR(F16/F8,0)</f>
        <v>0.5</v>
      </c>
      <c r="I16" s="2">
        <f>I8*J16</f>
        <v>55000.000000000007</v>
      </c>
      <c r="J16" s="3">
        <f>G16</f>
        <v>0.5</v>
      </c>
      <c r="L16" s="2">
        <f>L8*M16</f>
        <v>45000</v>
      </c>
      <c r="M16" s="3">
        <f>J16</f>
        <v>0.5</v>
      </c>
      <c r="O16" s="2">
        <f>O8*P16</f>
        <v>52000</v>
      </c>
      <c r="P16" s="3">
        <f t="shared" si="7"/>
        <v>0.52</v>
      </c>
      <c r="R16" s="2">
        <f>R8*S16</f>
        <v>48000</v>
      </c>
      <c r="S16" s="3">
        <f t="shared" ref="S16:S18" si="9">IF(G16=0,0,G16-R$5)</f>
        <v>0.48</v>
      </c>
      <c r="U16" s="2">
        <f>U8*V16</f>
        <v>50000</v>
      </c>
      <c r="V16" s="3">
        <f>G16</f>
        <v>0.5</v>
      </c>
      <c r="X16" s="2">
        <f>X8*Y16</f>
        <v>50000</v>
      </c>
      <c r="Y16" s="3">
        <f>G16</f>
        <v>0.5</v>
      </c>
      <c r="Z16" s="30"/>
    </row>
    <row r="17" spans="1:26" ht="15.75">
      <c r="A17" s="29"/>
      <c r="B17" s="39"/>
      <c r="C17" t="s">
        <v>47</v>
      </c>
      <c r="F17" s="2">
        <f>'P&amp;L'!E23</f>
        <v>0</v>
      </c>
      <c r="G17" s="3">
        <f t="shared" si="8"/>
        <v>0</v>
      </c>
      <c r="I17" s="2">
        <f>I9*J17</f>
        <v>0</v>
      </c>
      <c r="J17" s="3">
        <f>G17</f>
        <v>0</v>
      </c>
      <c r="L17" s="2">
        <f>L9*M17</f>
        <v>0</v>
      </c>
      <c r="M17" s="3">
        <f>J17</f>
        <v>0</v>
      </c>
      <c r="O17" s="2">
        <f>O9*P17</f>
        <v>0</v>
      </c>
      <c r="P17" s="3">
        <f t="shared" si="7"/>
        <v>0</v>
      </c>
      <c r="R17" s="2">
        <f>R9*S17</f>
        <v>0</v>
      </c>
      <c r="S17" s="3">
        <f t="shared" si="9"/>
        <v>0</v>
      </c>
      <c r="U17" s="2">
        <f>U9*V17</f>
        <v>0</v>
      </c>
      <c r="V17" s="3">
        <f>G17</f>
        <v>0</v>
      </c>
      <c r="X17" s="2">
        <f>X9*Y17</f>
        <v>0</v>
      </c>
      <c r="Y17" s="3">
        <f>G17</f>
        <v>0</v>
      </c>
      <c r="Z17" s="30"/>
    </row>
    <row r="18" spans="1:26" ht="15.75">
      <c r="A18" s="29"/>
      <c r="B18" s="39"/>
      <c r="C18" t="s">
        <v>5</v>
      </c>
      <c r="F18" s="2">
        <f>'P&amp;L'!E24</f>
        <v>0</v>
      </c>
      <c r="G18" s="3">
        <f t="shared" si="8"/>
        <v>0</v>
      </c>
      <c r="I18" s="2">
        <f>I10*J18</f>
        <v>0</v>
      </c>
      <c r="J18" s="3">
        <f>G18</f>
        <v>0</v>
      </c>
      <c r="L18" s="2">
        <f>L10*M18</f>
        <v>0</v>
      </c>
      <c r="M18" s="3">
        <f>J18</f>
        <v>0</v>
      </c>
      <c r="O18" s="2">
        <f>O10*P18</f>
        <v>0</v>
      </c>
      <c r="P18" s="3">
        <f>IF(G18=0,0,G18+O$5)</f>
        <v>0</v>
      </c>
      <c r="R18" s="2">
        <f>R10*S18</f>
        <v>0</v>
      </c>
      <c r="S18" s="3">
        <f t="shared" si="9"/>
        <v>0</v>
      </c>
      <c r="U18" s="2">
        <f>U10*V18</f>
        <v>0</v>
      </c>
      <c r="V18" s="3">
        <f>G18</f>
        <v>0</v>
      </c>
      <c r="X18" s="2">
        <f>X10*Y18</f>
        <v>0</v>
      </c>
      <c r="Y18" s="3">
        <f>G18</f>
        <v>0</v>
      </c>
      <c r="Z18" s="30"/>
    </row>
    <row r="19" spans="1:26" ht="15.75">
      <c r="A19" s="29"/>
      <c r="B19" s="39"/>
      <c r="C19" t="s">
        <v>16</v>
      </c>
      <c r="F19" s="2">
        <f>F11</f>
        <v>0</v>
      </c>
      <c r="G19" s="3">
        <f t="shared" si="8"/>
        <v>0</v>
      </c>
      <c r="I19" s="2">
        <f>I11</f>
        <v>0</v>
      </c>
      <c r="J19" s="3">
        <f>G19</f>
        <v>0</v>
      </c>
      <c r="L19" s="2">
        <f>L11</f>
        <v>0</v>
      </c>
      <c r="M19" s="3">
        <f>J19</f>
        <v>0</v>
      </c>
      <c r="O19" s="2">
        <f>O11</f>
        <v>0</v>
      </c>
      <c r="P19" s="3">
        <f t="shared" ref="P19" si="10">IFERROR(O19/O11,0)</f>
        <v>0</v>
      </c>
      <c r="R19" s="2">
        <f>R11</f>
        <v>0</v>
      </c>
      <c r="S19" s="3">
        <f t="shared" ref="S19" si="11">IFERROR(R19/R11,0)</f>
        <v>0</v>
      </c>
      <c r="U19" s="2">
        <f>U11</f>
        <v>0</v>
      </c>
      <c r="V19" s="3">
        <f>G19</f>
        <v>0</v>
      </c>
      <c r="X19" s="2">
        <f>X11</f>
        <v>0</v>
      </c>
      <c r="Y19" s="3">
        <f>G19</f>
        <v>0</v>
      </c>
      <c r="Z19" s="30"/>
    </row>
    <row r="20" spans="1:26" ht="15.75">
      <c r="A20" s="29"/>
      <c r="B20" s="39"/>
      <c r="C20" t="s">
        <v>10</v>
      </c>
      <c r="F20" s="15">
        <f>SUM(F15:F19)</f>
        <v>100000</v>
      </c>
      <c r="G20" s="17">
        <f>IFERROR(F20/F12,0)</f>
        <v>0.5</v>
      </c>
      <c r="I20" s="15">
        <f>SUM(I15:I19)</f>
        <v>110000.00000000001</v>
      </c>
      <c r="J20" s="17">
        <f>IFERROR(I20/I12,0)</f>
        <v>0.5</v>
      </c>
      <c r="L20" s="15">
        <f>SUM(L15:L19)</f>
        <v>90000</v>
      </c>
      <c r="M20" s="17">
        <f>IFERROR(L20/L12,0)</f>
        <v>0.5</v>
      </c>
      <c r="O20" s="15">
        <f>SUM(O15:O19)</f>
        <v>104000</v>
      </c>
      <c r="P20" s="17">
        <f>IFERROR(O20/O12,0)</f>
        <v>0.52</v>
      </c>
      <c r="R20" s="15">
        <f>SUM(R15:R19)</f>
        <v>96000</v>
      </c>
      <c r="S20" s="17">
        <f>IFERROR(R20/R12,0)</f>
        <v>0.48</v>
      </c>
      <c r="U20" s="15">
        <f>SUM(U15:U19)</f>
        <v>100000</v>
      </c>
      <c r="V20" s="17">
        <f>IFERROR(U20/U12,0)</f>
        <v>0.5</v>
      </c>
      <c r="X20" s="15">
        <f>SUM(X15:X19)</f>
        <v>100000</v>
      </c>
      <c r="Y20" s="17">
        <f>IFERROR(X20/X12,0)</f>
        <v>0.5</v>
      </c>
      <c r="Z20" s="30"/>
    </row>
    <row r="21" spans="1:26" ht="15.75">
      <c r="A21" s="29"/>
      <c r="B21" s="39"/>
      <c r="Z21" s="30"/>
    </row>
    <row r="22" spans="1:26" ht="15.75">
      <c r="A22" s="29"/>
      <c r="B22" s="39" t="s">
        <v>11</v>
      </c>
      <c r="F22" s="13" t="s">
        <v>1</v>
      </c>
      <c r="G22" s="13" t="s">
        <v>83</v>
      </c>
      <c r="I22" s="13" t="s">
        <v>1</v>
      </c>
      <c r="J22" s="13" t="s">
        <v>83</v>
      </c>
      <c r="L22" s="13" t="s">
        <v>1</v>
      </c>
      <c r="M22" s="13" t="s">
        <v>83</v>
      </c>
      <c r="O22" s="13" t="s">
        <v>1</v>
      </c>
      <c r="P22" s="13" t="s">
        <v>83</v>
      </c>
      <c r="R22" s="13" t="s">
        <v>1</v>
      </c>
      <c r="S22" s="13" t="s">
        <v>83</v>
      </c>
      <c r="U22" s="13" t="s">
        <v>1</v>
      </c>
      <c r="V22" s="13" t="s">
        <v>83</v>
      </c>
      <c r="X22" s="13" t="s">
        <v>1</v>
      </c>
      <c r="Y22" s="13" t="s">
        <v>83</v>
      </c>
      <c r="Z22" s="30"/>
    </row>
    <row r="23" spans="1:26" ht="15.75">
      <c r="A23" s="29"/>
      <c r="B23" s="39"/>
      <c r="C23" t="s">
        <v>12</v>
      </c>
      <c r="F23" s="2">
        <f>'P&amp;L'!E29</f>
        <v>1000</v>
      </c>
      <c r="G23" s="3">
        <f>IFERROR(F23/F$12,0)</f>
        <v>5.0000000000000001E-3</v>
      </c>
      <c r="I23" s="2">
        <f>F23</f>
        <v>1000</v>
      </c>
      <c r="J23" s="3">
        <f>IFERROR(I23/I$12,0)</f>
        <v>4.5454545454545452E-3</v>
      </c>
      <c r="L23" s="2">
        <f>I23</f>
        <v>1000</v>
      </c>
      <c r="M23" s="3">
        <f>IFERROR(L23/L$12,0)</f>
        <v>5.5555555555555558E-3</v>
      </c>
      <c r="O23" s="2">
        <f>F23</f>
        <v>1000</v>
      </c>
      <c r="P23" s="3">
        <f>IFERROR(O23/O$12,0)</f>
        <v>5.0000000000000001E-3</v>
      </c>
      <c r="R23" s="2">
        <f>F23</f>
        <v>1000</v>
      </c>
      <c r="S23" s="3">
        <f>IFERROR(R23/R$12,0)</f>
        <v>5.0000000000000001E-3</v>
      </c>
      <c r="U23" s="2">
        <f>F23*(1+U$5)</f>
        <v>1100</v>
      </c>
      <c r="V23" s="3">
        <f>IFERROR(U23/U$12,0)</f>
        <v>5.4999999999999997E-3</v>
      </c>
      <c r="X23" s="2">
        <f>I23*(1-X$5)</f>
        <v>900</v>
      </c>
      <c r="Y23" s="3">
        <f>IFERROR(X23/X$12,0)</f>
        <v>4.4999999999999997E-3</v>
      </c>
      <c r="Z23" s="30"/>
    </row>
    <row r="24" spans="1:26" ht="15.75">
      <c r="A24" s="29"/>
      <c r="B24" s="39"/>
      <c r="C24" t="s">
        <v>37</v>
      </c>
      <c r="F24" s="2">
        <f>'P&amp;L'!E30</f>
        <v>1000</v>
      </c>
      <c r="G24" s="3">
        <f t="shared" ref="G24:G48" si="12">IFERROR(F24/F$12,0)</f>
        <v>5.0000000000000001E-3</v>
      </c>
      <c r="I24" s="2">
        <f t="shared" ref="I24:I48" si="13">F24</f>
        <v>1000</v>
      </c>
      <c r="J24" s="3">
        <f t="shared" ref="J24:J48" si="14">IFERROR(I24/I$12,0)</f>
        <v>4.5454545454545452E-3</v>
      </c>
      <c r="L24" s="2">
        <f t="shared" ref="L24:L48" si="15">I24</f>
        <v>1000</v>
      </c>
      <c r="M24" s="3">
        <f t="shared" ref="M24:M48" si="16">IFERROR(L24/L$12,0)</f>
        <v>5.5555555555555558E-3</v>
      </c>
      <c r="O24" s="2">
        <f t="shared" ref="O24:O48" si="17">F24</f>
        <v>1000</v>
      </c>
      <c r="P24" s="3">
        <f t="shared" ref="P24:P48" si="18">IFERROR(O24/O$12,0)</f>
        <v>5.0000000000000001E-3</v>
      </c>
      <c r="R24" s="2">
        <f t="shared" ref="R24:R48" si="19">F24</f>
        <v>1000</v>
      </c>
      <c r="S24" s="3">
        <f t="shared" ref="S24:S48" si="20">IFERROR(R24/R$12,0)</f>
        <v>5.0000000000000001E-3</v>
      </c>
      <c r="U24" s="2">
        <f t="shared" ref="U24:U48" si="21">F24*(1+U$5)</f>
        <v>1100</v>
      </c>
      <c r="V24" s="3">
        <f t="shared" ref="V24:V48" si="22">IFERROR(U24/U$12,0)</f>
        <v>5.4999999999999997E-3</v>
      </c>
      <c r="X24" s="2">
        <f t="shared" ref="X24:X48" si="23">I24*(1-X$5)</f>
        <v>900</v>
      </c>
      <c r="Y24" s="3">
        <f t="shared" ref="Y24:Y48" si="24">IFERROR(X24/X$12,0)</f>
        <v>4.4999999999999997E-3</v>
      </c>
      <c r="Z24" s="30"/>
    </row>
    <row r="25" spans="1:26" ht="15.75">
      <c r="A25" s="29"/>
      <c r="B25" s="39"/>
      <c r="C25" t="s">
        <v>105</v>
      </c>
      <c r="F25" s="2">
        <f>'P&amp;L'!E56</f>
        <v>10000</v>
      </c>
      <c r="G25" s="3">
        <f t="shared" si="12"/>
        <v>0.05</v>
      </c>
      <c r="I25" s="2">
        <f t="shared" si="13"/>
        <v>10000</v>
      </c>
      <c r="J25" s="3">
        <f t="shared" si="14"/>
        <v>4.5454545454545449E-2</v>
      </c>
      <c r="L25" s="2">
        <f t="shared" si="15"/>
        <v>10000</v>
      </c>
      <c r="M25" s="3">
        <f t="shared" si="16"/>
        <v>5.5555555555555552E-2</v>
      </c>
      <c r="O25" s="2">
        <f t="shared" si="17"/>
        <v>10000</v>
      </c>
      <c r="P25" s="3">
        <f t="shared" si="18"/>
        <v>0.05</v>
      </c>
      <c r="R25" s="2">
        <f t="shared" si="19"/>
        <v>10000</v>
      </c>
      <c r="S25" s="3">
        <f t="shared" si="20"/>
        <v>0.05</v>
      </c>
      <c r="U25" s="2">
        <f t="shared" si="21"/>
        <v>11000</v>
      </c>
      <c r="V25" s="3">
        <f t="shared" si="22"/>
        <v>5.5E-2</v>
      </c>
      <c r="X25" s="2">
        <f t="shared" si="23"/>
        <v>9000</v>
      </c>
      <c r="Y25" s="3">
        <f t="shared" si="24"/>
        <v>4.4999999999999998E-2</v>
      </c>
      <c r="Z25" s="30"/>
    </row>
    <row r="26" spans="1:26" ht="15.75">
      <c r="A26" s="29"/>
      <c r="B26" s="39"/>
      <c r="C26" t="s">
        <v>106</v>
      </c>
      <c r="F26" s="2">
        <f>'P&amp;L'!E57</f>
        <v>18000.000000000004</v>
      </c>
      <c r="G26" s="3">
        <f t="shared" si="12"/>
        <v>9.0000000000000024E-2</v>
      </c>
      <c r="I26" s="2">
        <f>IF($F$26=0,0,I12*'P&amp;L'!$G$57-I25)</f>
        <v>20800.000000000007</v>
      </c>
      <c r="J26" s="3">
        <f t="shared" si="14"/>
        <v>9.4545454545454571E-2</v>
      </c>
      <c r="L26" s="2">
        <f>IF($F$26=0,0,L12*'P&amp;L'!$G$57-L25)</f>
        <v>15200.000000000004</v>
      </c>
      <c r="M26" s="3">
        <f t="shared" si="16"/>
        <v>8.4444444444444461E-2</v>
      </c>
      <c r="O26" s="2">
        <f t="shared" si="17"/>
        <v>18000.000000000004</v>
      </c>
      <c r="P26" s="3">
        <f t="shared" si="18"/>
        <v>9.0000000000000024E-2</v>
      </c>
      <c r="R26" s="2">
        <f t="shared" si="19"/>
        <v>18000.000000000004</v>
      </c>
      <c r="S26" s="3">
        <f t="shared" si="20"/>
        <v>9.0000000000000024E-2</v>
      </c>
      <c r="U26" s="2">
        <f>IF($F$26=0,0,U12*'P&amp;L'!$G$57-U25)</f>
        <v>17000.000000000004</v>
      </c>
      <c r="V26" s="3">
        <f t="shared" si="22"/>
        <v>8.500000000000002E-2</v>
      </c>
      <c r="X26" s="2">
        <f>IF($F$26=0,0,X12*'P&amp;L'!$G$57-X25)</f>
        <v>19000.000000000004</v>
      </c>
      <c r="Y26" s="3">
        <f t="shared" si="24"/>
        <v>9.5000000000000015E-2</v>
      </c>
      <c r="Z26" s="30"/>
    </row>
    <row r="27" spans="1:26" ht="15.75">
      <c r="A27" s="29"/>
      <c r="B27" s="39"/>
      <c r="C27" t="s">
        <v>17</v>
      </c>
      <c r="F27" s="2">
        <f>'P&amp;L'!E31</f>
        <v>1000</v>
      </c>
      <c r="G27" s="3">
        <f t="shared" si="12"/>
        <v>5.0000000000000001E-3</v>
      </c>
      <c r="I27" s="2">
        <f t="shared" si="13"/>
        <v>1000</v>
      </c>
      <c r="J27" s="3">
        <f t="shared" si="14"/>
        <v>4.5454545454545452E-3</v>
      </c>
      <c r="L27" s="2">
        <f t="shared" si="15"/>
        <v>1000</v>
      </c>
      <c r="M27" s="3">
        <f t="shared" si="16"/>
        <v>5.5555555555555558E-3</v>
      </c>
      <c r="O27" s="2">
        <f t="shared" si="17"/>
        <v>1000</v>
      </c>
      <c r="P27" s="3">
        <f t="shared" si="18"/>
        <v>5.0000000000000001E-3</v>
      </c>
      <c r="R27" s="2">
        <f t="shared" si="19"/>
        <v>1000</v>
      </c>
      <c r="S27" s="3">
        <f t="shared" si="20"/>
        <v>5.0000000000000001E-3</v>
      </c>
      <c r="U27" s="2">
        <f t="shared" si="21"/>
        <v>1100</v>
      </c>
      <c r="V27" s="3">
        <f t="shared" si="22"/>
        <v>5.4999999999999997E-3</v>
      </c>
      <c r="X27" s="2">
        <f t="shared" si="23"/>
        <v>900</v>
      </c>
      <c r="Y27" s="3">
        <f t="shared" si="24"/>
        <v>4.4999999999999997E-3</v>
      </c>
      <c r="Z27" s="30"/>
    </row>
    <row r="28" spans="1:26" ht="15.75">
      <c r="A28" s="29"/>
      <c r="B28" s="39"/>
      <c r="C28" t="s">
        <v>18</v>
      </c>
      <c r="F28" s="2">
        <f>'P&amp;L'!E32</f>
        <v>1000</v>
      </c>
      <c r="G28" s="3">
        <f t="shared" si="12"/>
        <v>5.0000000000000001E-3</v>
      </c>
      <c r="I28" s="2">
        <f t="shared" si="13"/>
        <v>1000</v>
      </c>
      <c r="J28" s="3">
        <f t="shared" si="14"/>
        <v>4.5454545454545452E-3</v>
      </c>
      <c r="L28" s="2">
        <f t="shared" si="15"/>
        <v>1000</v>
      </c>
      <c r="M28" s="3">
        <f t="shared" si="16"/>
        <v>5.5555555555555558E-3</v>
      </c>
      <c r="O28" s="2">
        <f t="shared" si="17"/>
        <v>1000</v>
      </c>
      <c r="P28" s="3">
        <f t="shared" si="18"/>
        <v>5.0000000000000001E-3</v>
      </c>
      <c r="R28" s="2">
        <f t="shared" si="19"/>
        <v>1000</v>
      </c>
      <c r="S28" s="3">
        <f t="shared" si="20"/>
        <v>5.0000000000000001E-3</v>
      </c>
      <c r="U28" s="2">
        <f t="shared" si="21"/>
        <v>1100</v>
      </c>
      <c r="V28" s="3">
        <f t="shared" si="22"/>
        <v>5.4999999999999997E-3</v>
      </c>
      <c r="X28" s="2">
        <f t="shared" si="23"/>
        <v>900</v>
      </c>
      <c r="Y28" s="3">
        <f t="shared" si="24"/>
        <v>4.4999999999999997E-3</v>
      </c>
      <c r="Z28" s="30"/>
    </row>
    <row r="29" spans="1:26" ht="15.75">
      <c r="A29" s="29"/>
      <c r="B29" s="39"/>
      <c r="C29" t="s">
        <v>19</v>
      </c>
      <c r="F29" s="2">
        <f>'P&amp;L'!E33</f>
        <v>1000</v>
      </c>
      <c r="G29" s="3">
        <f t="shared" si="12"/>
        <v>5.0000000000000001E-3</v>
      </c>
      <c r="I29" s="2">
        <f t="shared" si="13"/>
        <v>1000</v>
      </c>
      <c r="J29" s="3">
        <f t="shared" si="14"/>
        <v>4.5454545454545452E-3</v>
      </c>
      <c r="L29" s="2">
        <f t="shared" si="15"/>
        <v>1000</v>
      </c>
      <c r="M29" s="3">
        <f t="shared" si="16"/>
        <v>5.5555555555555558E-3</v>
      </c>
      <c r="O29" s="2">
        <f t="shared" si="17"/>
        <v>1000</v>
      </c>
      <c r="P29" s="3">
        <f t="shared" si="18"/>
        <v>5.0000000000000001E-3</v>
      </c>
      <c r="R29" s="2">
        <f t="shared" si="19"/>
        <v>1000</v>
      </c>
      <c r="S29" s="3">
        <f t="shared" si="20"/>
        <v>5.0000000000000001E-3</v>
      </c>
      <c r="U29" s="2">
        <f t="shared" si="21"/>
        <v>1100</v>
      </c>
      <c r="V29" s="3">
        <f t="shared" si="22"/>
        <v>5.4999999999999997E-3</v>
      </c>
      <c r="X29" s="2">
        <f t="shared" si="23"/>
        <v>900</v>
      </c>
      <c r="Y29" s="3">
        <f t="shared" si="24"/>
        <v>4.4999999999999997E-3</v>
      </c>
      <c r="Z29" s="30"/>
    </row>
    <row r="30" spans="1:26" ht="15.75">
      <c r="A30" s="29"/>
      <c r="B30" s="39"/>
      <c r="C30" t="s">
        <v>20</v>
      </c>
      <c r="F30" s="2">
        <f>'P&amp;L'!E34</f>
        <v>1000</v>
      </c>
      <c r="G30" s="3">
        <f t="shared" si="12"/>
        <v>5.0000000000000001E-3</v>
      </c>
      <c r="I30" s="2">
        <f t="shared" si="13"/>
        <v>1000</v>
      </c>
      <c r="J30" s="3">
        <f t="shared" si="14"/>
        <v>4.5454545454545452E-3</v>
      </c>
      <c r="L30" s="2">
        <f t="shared" si="15"/>
        <v>1000</v>
      </c>
      <c r="M30" s="3">
        <f t="shared" si="16"/>
        <v>5.5555555555555558E-3</v>
      </c>
      <c r="O30" s="2">
        <f t="shared" si="17"/>
        <v>1000</v>
      </c>
      <c r="P30" s="3">
        <f t="shared" si="18"/>
        <v>5.0000000000000001E-3</v>
      </c>
      <c r="R30" s="2">
        <f t="shared" si="19"/>
        <v>1000</v>
      </c>
      <c r="S30" s="3">
        <f t="shared" si="20"/>
        <v>5.0000000000000001E-3</v>
      </c>
      <c r="U30" s="2">
        <f t="shared" si="21"/>
        <v>1100</v>
      </c>
      <c r="V30" s="3">
        <f t="shared" si="22"/>
        <v>5.4999999999999997E-3</v>
      </c>
      <c r="X30" s="2">
        <f t="shared" si="23"/>
        <v>900</v>
      </c>
      <c r="Y30" s="3">
        <f t="shared" si="24"/>
        <v>4.4999999999999997E-3</v>
      </c>
      <c r="Z30" s="30"/>
    </row>
    <row r="31" spans="1:26" ht="15.75">
      <c r="A31" s="29"/>
      <c r="B31" s="39"/>
      <c r="C31" t="s">
        <v>21</v>
      </c>
      <c r="F31" s="2">
        <f>'P&amp;L'!E35</f>
        <v>1000</v>
      </c>
      <c r="G31" s="3">
        <f t="shared" si="12"/>
        <v>5.0000000000000001E-3</v>
      </c>
      <c r="I31" s="2">
        <f t="shared" si="13"/>
        <v>1000</v>
      </c>
      <c r="J31" s="3">
        <f t="shared" si="14"/>
        <v>4.5454545454545452E-3</v>
      </c>
      <c r="L31" s="2">
        <f t="shared" si="15"/>
        <v>1000</v>
      </c>
      <c r="M31" s="3">
        <f t="shared" si="16"/>
        <v>5.5555555555555558E-3</v>
      </c>
      <c r="O31" s="2">
        <f t="shared" si="17"/>
        <v>1000</v>
      </c>
      <c r="P31" s="3">
        <f t="shared" si="18"/>
        <v>5.0000000000000001E-3</v>
      </c>
      <c r="R31" s="2">
        <f t="shared" si="19"/>
        <v>1000</v>
      </c>
      <c r="S31" s="3">
        <f t="shared" si="20"/>
        <v>5.0000000000000001E-3</v>
      </c>
      <c r="U31" s="2">
        <f t="shared" si="21"/>
        <v>1100</v>
      </c>
      <c r="V31" s="3">
        <f t="shared" si="22"/>
        <v>5.4999999999999997E-3</v>
      </c>
      <c r="X31" s="2">
        <f t="shared" si="23"/>
        <v>900</v>
      </c>
      <c r="Y31" s="3">
        <f t="shared" si="24"/>
        <v>4.4999999999999997E-3</v>
      </c>
      <c r="Z31" s="30"/>
    </row>
    <row r="32" spans="1:26" ht="15.75">
      <c r="A32" s="29"/>
      <c r="B32" s="39"/>
      <c r="C32" t="s">
        <v>22</v>
      </c>
      <c r="F32" s="2">
        <f>'P&amp;L'!E36</f>
        <v>1000</v>
      </c>
      <c r="G32" s="3">
        <f t="shared" si="12"/>
        <v>5.0000000000000001E-3</v>
      </c>
      <c r="I32" s="2">
        <f t="shared" si="13"/>
        <v>1000</v>
      </c>
      <c r="J32" s="3">
        <f t="shared" si="14"/>
        <v>4.5454545454545452E-3</v>
      </c>
      <c r="L32" s="2">
        <f t="shared" si="15"/>
        <v>1000</v>
      </c>
      <c r="M32" s="3">
        <f t="shared" si="16"/>
        <v>5.5555555555555558E-3</v>
      </c>
      <c r="O32" s="2">
        <f t="shared" si="17"/>
        <v>1000</v>
      </c>
      <c r="P32" s="3">
        <f t="shared" si="18"/>
        <v>5.0000000000000001E-3</v>
      </c>
      <c r="R32" s="2">
        <f t="shared" si="19"/>
        <v>1000</v>
      </c>
      <c r="S32" s="3">
        <f t="shared" si="20"/>
        <v>5.0000000000000001E-3</v>
      </c>
      <c r="U32" s="2">
        <f t="shared" si="21"/>
        <v>1100</v>
      </c>
      <c r="V32" s="3">
        <f t="shared" si="22"/>
        <v>5.4999999999999997E-3</v>
      </c>
      <c r="X32" s="2">
        <f t="shared" si="23"/>
        <v>900</v>
      </c>
      <c r="Y32" s="3">
        <f t="shared" si="24"/>
        <v>4.4999999999999997E-3</v>
      </c>
      <c r="Z32" s="30"/>
    </row>
    <row r="33" spans="1:26" ht="15.75">
      <c r="A33" s="29"/>
      <c r="B33" s="39"/>
      <c r="C33" t="s">
        <v>23</v>
      </c>
      <c r="D33" s="29"/>
      <c r="F33" s="2">
        <f>'P&amp;L'!E37</f>
        <v>1000</v>
      </c>
      <c r="G33" s="3">
        <f t="shared" si="12"/>
        <v>5.0000000000000001E-3</v>
      </c>
      <c r="I33" s="2">
        <f t="shared" si="13"/>
        <v>1000</v>
      </c>
      <c r="J33" s="3">
        <f t="shared" si="14"/>
        <v>4.5454545454545452E-3</v>
      </c>
      <c r="L33" s="2">
        <f t="shared" si="15"/>
        <v>1000</v>
      </c>
      <c r="M33" s="3">
        <f t="shared" si="16"/>
        <v>5.5555555555555558E-3</v>
      </c>
      <c r="O33" s="2">
        <f t="shared" si="17"/>
        <v>1000</v>
      </c>
      <c r="P33" s="3">
        <f t="shared" si="18"/>
        <v>5.0000000000000001E-3</v>
      </c>
      <c r="R33" s="2">
        <f t="shared" si="19"/>
        <v>1000</v>
      </c>
      <c r="S33" s="3">
        <f t="shared" si="20"/>
        <v>5.0000000000000001E-3</v>
      </c>
      <c r="U33" s="2">
        <f t="shared" si="21"/>
        <v>1100</v>
      </c>
      <c r="V33" s="3">
        <f t="shared" si="22"/>
        <v>5.4999999999999997E-3</v>
      </c>
      <c r="X33" s="2">
        <f t="shared" si="23"/>
        <v>900</v>
      </c>
      <c r="Y33" s="3">
        <f t="shared" si="24"/>
        <v>4.4999999999999997E-3</v>
      </c>
      <c r="Z33" s="30"/>
    </row>
    <row r="34" spans="1:26" ht="15.75">
      <c r="A34" s="29"/>
      <c r="B34" s="39"/>
      <c r="C34" t="s">
        <v>24</v>
      </c>
      <c r="F34" s="2">
        <f>'P&amp;L'!E38</f>
        <v>1000</v>
      </c>
      <c r="G34" s="3">
        <f t="shared" si="12"/>
        <v>5.0000000000000001E-3</v>
      </c>
      <c r="I34" s="2">
        <f t="shared" si="13"/>
        <v>1000</v>
      </c>
      <c r="J34" s="3">
        <f t="shared" si="14"/>
        <v>4.5454545454545452E-3</v>
      </c>
      <c r="L34" s="2">
        <f t="shared" si="15"/>
        <v>1000</v>
      </c>
      <c r="M34" s="3">
        <f t="shared" si="16"/>
        <v>5.5555555555555558E-3</v>
      </c>
      <c r="O34" s="2">
        <f t="shared" si="17"/>
        <v>1000</v>
      </c>
      <c r="P34" s="3">
        <f t="shared" si="18"/>
        <v>5.0000000000000001E-3</v>
      </c>
      <c r="R34" s="2">
        <f t="shared" si="19"/>
        <v>1000</v>
      </c>
      <c r="S34" s="3">
        <f t="shared" si="20"/>
        <v>5.0000000000000001E-3</v>
      </c>
      <c r="U34" s="2">
        <f t="shared" si="21"/>
        <v>1100</v>
      </c>
      <c r="V34" s="3">
        <f t="shared" si="22"/>
        <v>5.4999999999999997E-3</v>
      </c>
      <c r="X34" s="2">
        <f t="shared" si="23"/>
        <v>900</v>
      </c>
      <c r="Y34" s="3">
        <f t="shared" si="24"/>
        <v>4.4999999999999997E-3</v>
      </c>
      <c r="Z34" s="30"/>
    </row>
    <row r="35" spans="1:26" ht="15.75">
      <c r="A35" s="29"/>
      <c r="B35" s="39"/>
      <c r="C35" t="s">
        <v>25</v>
      </c>
      <c r="F35" s="2">
        <f>'P&amp;L'!E39</f>
        <v>1000</v>
      </c>
      <c r="G35" s="3">
        <f t="shared" si="12"/>
        <v>5.0000000000000001E-3</v>
      </c>
      <c r="I35" s="2">
        <f t="shared" si="13"/>
        <v>1000</v>
      </c>
      <c r="J35" s="3">
        <f t="shared" si="14"/>
        <v>4.5454545454545452E-3</v>
      </c>
      <c r="L35" s="2">
        <f t="shared" si="15"/>
        <v>1000</v>
      </c>
      <c r="M35" s="3">
        <f t="shared" si="16"/>
        <v>5.5555555555555558E-3</v>
      </c>
      <c r="O35" s="2">
        <f t="shared" si="17"/>
        <v>1000</v>
      </c>
      <c r="P35" s="3">
        <f t="shared" si="18"/>
        <v>5.0000000000000001E-3</v>
      </c>
      <c r="R35" s="2">
        <f t="shared" si="19"/>
        <v>1000</v>
      </c>
      <c r="S35" s="3">
        <f t="shared" si="20"/>
        <v>5.0000000000000001E-3</v>
      </c>
      <c r="U35" s="2">
        <f t="shared" si="21"/>
        <v>1100</v>
      </c>
      <c r="V35" s="3">
        <f t="shared" si="22"/>
        <v>5.4999999999999997E-3</v>
      </c>
      <c r="X35" s="2">
        <f t="shared" si="23"/>
        <v>900</v>
      </c>
      <c r="Y35" s="3">
        <f t="shared" si="24"/>
        <v>4.4999999999999997E-3</v>
      </c>
      <c r="Z35" s="30"/>
    </row>
    <row r="36" spans="1:26" ht="15.75">
      <c r="A36" s="29"/>
      <c r="B36" s="39"/>
      <c r="C36" t="s">
        <v>26</v>
      </c>
      <c r="F36" s="2">
        <f>'P&amp;L'!E40</f>
        <v>1000</v>
      </c>
      <c r="G36" s="3">
        <f t="shared" si="12"/>
        <v>5.0000000000000001E-3</v>
      </c>
      <c r="I36" s="2">
        <f t="shared" si="13"/>
        <v>1000</v>
      </c>
      <c r="J36" s="3">
        <f t="shared" si="14"/>
        <v>4.5454545454545452E-3</v>
      </c>
      <c r="L36" s="2">
        <f t="shared" si="15"/>
        <v>1000</v>
      </c>
      <c r="M36" s="3">
        <f t="shared" si="16"/>
        <v>5.5555555555555558E-3</v>
      </c>
      <c r="O36" s="2">
        <f t="shared" si="17"/>
        <v>1000</v>
      </c>
      <c r="P36" s="3">
        <f t="shared" si="18"/>
        <v>5.0000000000000001E-3</v>
      </c>
      <c r="R36" s="2">
        <f t="shared" si="19"/>
        <v>1000</v>
      </c>
      <c r="S36" s="3">
        <f t="shared" si="20"/>
        <v>5.0000000000000001E-3</v>
      </c>
      <c r="U36" s="2">
        <f t="shared" si="21"/>
        <v>1100</v>
      </c>
      <c r="V36" s="3">
        <f t="shared" si="22"/>
        <v>5.4999999999999997E-3</v>
      </c>
      <c r="X36" s="2">
        <f t="shared" si="23"/>
        <v>900</v>
      </c>
      <c r="Y36" s="3">
        <f t="shared" si="24"/>
        <v>4.4999999999999997E-3</v>
      </c>
      <c r="Z36" s="30"/>
    </row>
    <row r="37" spans="1:26" ht="15.75">
      <c r="A37" s="29"/>
      <c r="B37" s="39"/>
      <c r="C37" t="s">
        <v>27</v>
      </c>
      <c r="F37" s="2">
        <f>'P&amp;L'!E41</f>
        <v>1000</v>
      </c>
      <c r="G37" s="3">
        <f t="shared" si="12"/>
        <v>5.0000000000000001E-3</v>
      </c>
      <c r="I37" s="2">
        <f t="shared" si="13"/>
        <v>1000</v>
      </c>
      <c r="J37" s="3">
        <f t="shared" si="14"/>
        <v>4.5454545454545452E-3</v>
      </c>
      <c r="L37" s="2">
        <f t="shared" si="15"/>
        <v>1000</v>
      </c>
      <c r="M37" s="3">
        <f t="shared" si="16"/>
        <v>5.5555555555555558E-3</v>
      </c>
      <c r="O37" s="2">
        <f t="shared" si="17"/>
        <v>1000</v>
      </c>
      <c r="P37" s="3">
        <f t="shared" si="18"/>
        <v>5.0000000000000001E-3</v>
      </c>
      <c r="R37" s="2">
        <f t="shared" si="19"/>
        <v>1000</v>
      </c>
      <c r="S37" s="3">
        <f t="shared" si="20"/>
        <v>5.0000000000000001E-3</v>
      </c>
      <c r="U37" s="2">
        <f t="shared" si="21"/>
        <v>1100</v>
      </c>
      <c r="V37" s="3">
        <f t="shared" si="22"/>
        <v>5.4999999999999997E-3</v>
      </c>
      <c r="X37" s="2">
        <f t="shared" si="23"/>
        <v>900</v>
      </c>
      <c r="Y37" s="3">
        <f t="shared" si="24"/>
        <v>4.4999999999999997E-3</v>
      </c>
      <c r="Z37" s="30"/>
    </row>
    <row r="38" spans="1:26" ht="15.75">
      <c r="A38" s="29"/>
      <c r="B38" s="39"/>
      <c r="C38" t="s">
        <v>97</v>
      </c>
      <c r="F38" s="2">
        <f>'P&amp;L'!E42</f>
        <v>1000</v>
      </c>
      <c r="G38" s="3">
        <f t="shared" si="12"/>
        <v>5.0000000000000001E-3</v>
      </c>
      <c r="I38" s="2">
        <f t="shared" si="13"/>
        <v>1000</v>
      </c>
      <c r="J38" s="3">
        <f t="shared" si="14"/>
        <v>4.5454545454545452E-3</v>
      </c>
      <c r="L38" s="2">
        <f t="shared" si="15"/>
        <v>1000</v>
      </c>
      <c r="M38" s="3">
        <f t="shared" si="16"/>
        <v>5.5555555555555558E-3</v>
      </c>
      <c r="O38" s="2">
        <f t="shared" si="17"/>
        <v>1000</v>
      </c>
      <c r="P38" s="3">
        <f t="shared" si="18"/>
        <v>5.0000000000000001E-3</v>
      </c>
      <c r="R38" s="2">
        <f t="shared" si="19"/>
        <v>1000</v>
      </c>
      <c r="S38" s="3">
        <f t="shared" si="20"/>
        <v>5.0000000000000001E-3</v>
      </c>
      <c r="U38" s="2">
        <f t="shared" si="21"/>
        <v>1100</v>
      </c>
      <c r="V38" s="3">
        <f t="shared" si="22"/>
        <v>5.4999999999999997E-3</v>
      </c>
      <c r="X38" s="2">
        <f t="shared" si="23"/>
        <v>900</v>
      </c>
      <c r="Y38" s="3">
        <f t="shared" si="24"/>
        <v>4.4999999999999997E-3</v>
      </c>
      <c r="Z38" s="30"/>
    </row>
    <row r="39" spans="1:26" ht="15.75">
      <c r="A39" s="29"/>
      <c r="B39" s="39"/>
      <c r="C39" t="s">
        <v>28</v>
      </c>
      <c r="F39" s="2">
        <f>'P&amp;L'!E43</f>
        <v>1000</v>
      </c>
      <c r="G39" s="3">
        <f t="shared" si="12"/>
        <v>5.0000000000000001E-3</v>
      </c>
      <c r="I39" s="2">
        <f t="shared" si="13"/>
        <v>1000</v>
      </c>
      <c r="J39" s="3">
        <f t="shared" si="14"/>
        <v>4.5454545454545452E-3</v>
      </c>
      <c r="L39" s="2">
        <f t="shared" si="15"/>
        <v>1000</v>
      </c>
      <c r="M39" s="3">
        <f t="shared" si="16"/>
        <v>5.5555555555555558E-3</v>
      </c>
      <c r="O39" s="2">
        <f t="shared" si="17"/>
        <v>1000</v>
      </c>
      <c r="P39" s="3">
        <f t="shared" si="18"/>
        <v>5.0000000000000001E-3</v>
      </c>
      <c r="R39" s="2">
        <f t="shared" si="19"/>
        <v>1000</v>
      </c>
      <c r="S39" s="3">
        <f t="shared" si="20"/>
        <v>5.0000000000000001E-3</v>
      </c>
      <c r="U39" s="2">
        <f t="shared" si="21"/>
        <v>1100</v>
      </c>
      <c r="V39" s="3">
        <f t="shared" si="22"/>
        <v>5.4999999999999997E-3</v>
      </c>
      <c r="X39" s="2">
        <f t="shared" si="23"/>
        <v>900</v>
      </c>
      <c r="Y39" s="3">
        <f t="shared" si="24"/>
        <v>4.4999999999999997E-3</v>
      </c>
      <c r="Z39" s="30"/>
    </row>
    <row r="40" spans="1:26" ht="15.75">
      <c r="A40" s="29"/>
      <c r="B40" s="39"/>
      <c r="C40" t="s">
        <v>29</v>
      </c>
      <c r="F40" s="2">
        <f>'P&amp;L'!E44</f>
        <v>1000</v>
      </c>
      <c r="G40" s="3">
        <f t="shared" si="12"/>
        <v>5.0000000000000001E-3</v>
      </c>
      <c r="I40" s="2">
        <f t="shared" si="13"/>
        <v>1000</v>
      </c>
      <c r="J40" s="3">
        <f t="shared" si="14"/>
        <v>4.5454545454545452E-3</v>
      </c>
      <c r="L40" s="2">
        <f t="shared" si="15"/>
        <v>1000</v>
      </c>
      <c r="M40" s="3">
        <f t="shared" si="16"/>
        <v>5.5555555555555558E-3</v>
      </c>
      <c r="O40" s="2">
        <f t="shared" si="17"/>
        <v>1000</v>
      </c>
      <c r="P40" s="3">
        <f t="shared" si="18"/>
        <v>5.0000000000000001E-3</v>
      </c>
      <c r="R40" s="2">
        <f t="shared" si="19"/>
        <v>1000</v>
      </c>
      <c r="S40" s="3">
        <f t="shared" si="20"/>
        <v>5.0000000000000001E-3</v>
      </c>
      <c r="U40" s="2">
        <f t="shared" si="21"/>
        <v>1100</v>
      </c>
      <c r="V40" s="3">
        <f t="shared" si="22"/>
        <v>5.4999999999999997E-3</v>
      </c>
      <c r="X40" s="2">
        <f t="shared" si="23"/>
        <v>900</v>
      </c>
      <c r="Y40" s="3">
        <f t="shared" si="24"/>
        <v>4.4999999999999997E-3</v>
      </c>
      <c r="Z40" s="30"/>
    </row>
    <row r="41" spans="1:26" ht="15.75">
      <c r="A41" s="29"/>
      <c r="B41" s="39"/>
      <c r="C41" t="s">
        <v>98</v>
      </c>
      <c r="F41" s="2">
        <f>'P&amp;L'!E45</f>
        <v>1000</v>
      </c>
      <c r="G41" s="3">
        <f t="shared" si="12"/>
        <v>5.0000000000000001E-3</v>
      </c>
      <c r="I41" s="2">
        <f t="shared" si="13"/>
        <v>1000</v>
      </c>
      <c r="J41" s="3">
        <f t="shared" si="14"/>
        <v>4.5454545454545452E-3</v>
      </c>
      <c r="L41" s="2">
        <f t="shared" si="15"/>
        <v>1000</v>
      </c>
      <c r="M41" s="3">
        <f t="shared" si="16"/>
        <v>5.5555555555555558E-3</v>
      </c>
      <c r="O41" s="2">
        <f t="shared" si="17"/>
        <v>1000</v>
      </c>
      <c r="P41" s="3">
        <f t="shared" si="18"/>
        <v>5.0000000000000001E-3</v>
      </c>
      <c r="R41" s="2">
        <f t="shared" si="19"/>
        <v>1000</v>
      </c>
      <c r="S41" s="3">
        <f t="shared" si="20"/>
        <v>5.0000000000000001E-3</v>
      </c>
      <c r="U41" s="2">
        <f t="shared" si="21"/>
        <v>1100</v>
      </c>
      <c r="V41" s="3">
        <f t="shared" si="22"/>
        <v>5.4999999999999997E-3</v>
      </c>
      <c r="X41" s="2">
        <f t="shared" si="23"/>
        <v>900</v>
      </c>
      <c r="Y41" s="3">
        <f t="shared" si="24"/>
        <v>4.4999999999999997E-3</v>
      </c>
      <c r="Z41" s="30"/>
    </row>
    <row r="42" spans="1:26" ht="15.75">
      <c r="A42" s="29"/>
      <c r="B42" s="39"/>
      <c r="C42" t="s">
        <v>30</v>
      </c>
      <c r="F42" s="2">
        <f>'P&amp;L'!E46</f>
        <v>1000</v>
      </c>
      <c r="G42" s="3">
        <f t="shared" si="12"/>
        <v>5.0000000000000001E-3</v>
      </c>
      <c r="I42" s="2">
        <f t="shared" si="13"/>
        <v>1000</v>
      </c>
      <c r="J42" s="3">
        <f t="shared" si="14"/>
        <v>4.5454545454545452E-3</v>
      </c>
      <c r="L42" s="2">
        <f t="shared" si="15"/>
        <v>1000</v>
      </c>
      <c r="M42" s="3">
        <f t="shared" si="16"/>
        <v>5.5555555555555558E-3</v>
      </c>
      <c r="O42" s="2">
        <f t="shared" si="17"/>
        <v>1000</v>
      </c>
      <c r="P42" s="3">
        <f t="shared" si="18"/>
        <v>5.0000000000000001E-3</v>
      </c>
      <c r="R42" s="2">
        <f t="shared" si="19"/>
        <v>1000</v>
      </c>
      <c r="S42" s="3">
        <f t="shared" si="20"/>
        <v>5.0000000000000001E-3</v>
      </c>
      <c r="U42" s="2">
        <f t="shared" si="21"/>
        <v>1100</v>
      </c>
      <c r="V42" s="3">
        <f t="shared" si="22"/>
        <v>5.4999999999999997E-3</v>
      </c>
      <c r="X42" s="2">
        <f t="shared" si="23"/>
        <v>900</v>
      </c>
      <c r="Y42" s="3">
        <f t="shared" si="24"/>
        <v>4.4999999999999997E-3</v>
      </c>
      <c r="Z42" s="30"/>
    </row>
    <row r="43" spans="1:26" ht="15.75">
      <c r="A43" s="29"/>
      <c r="B43" s="39"/>
      <c r="C43" t="s">
        <v>31</v>
      </c>
      <c r="F43" s="2">
        <f>'P&amp;L'!E47</f>
        <v>1000</v>
      </c>
      <c r="G43" s="3">
        <f t="shared" si="12"/>
        <v>5.0000000000000001E-3</v>
      </c>
      <c r="I43" s="2">
        <f t="shared" si="13"/>
        <v>1000</v>
      </c>
      <c r="J43" s="3">
        <f t="shared" si="14"/>
        <v>4.5454545454545452E-3</v>
      </c>
      <c r="L43" s="2">
        <f t="shared" si="15"/>
        <v>1000</v>
      </c>
      <c r="M43" s="3">
        <f t="shared" si="16"/>
        <v>5.5555555555555558E-3</v>
      </c>
      <c r="O43" s="2">
        <f t="shared" si="17"/>
        <v>1000</v>
      </c>
      <c r="P43" s="3">
        <f t="shared" si="18"/>
        <v>5.0000000000000001E-3</v>
      </c>
      <c r="R43" s="2">
        <f t="shared" si="19"/>
        <v>1000</v>
      </c>
      <c r="S43" s="3">
        <f t="shared" si="20"/>
        <v>5.0000000000000001E-3</v>
      </c>
      <c r="U43" s="2">
        <f t="shared" si="21"/>
        <v>1100</v>
      </c>
      <c r="V43" s="3">
        <f t="shared" si="22"/>
        <v>5.4999999999999997E-3</v>
      </c>
      <c r="X43" s="2">
        <f t="shared" si="23"/>
        <v>900</v>
      </c>
      <c r="Y43" s="3">
        <f t="shared" si="24"/>
        <v>4.4999999999999997E-3</v>
      </c>
      <c r="Z43" s="30"/>
    </row>
    <row r="44" spans="1:26" ht="15.75">
      <c r="A44" s="29"/>
      <c r="B44" s="39"/>
      <c r="C44" t="s">
        <v>32</v>
      </c>
      <c r="F44" s="2">
        <f>'P&amp;L'!E48</f>
        <v>1000</v>
      </c>
      <c r="G44" s="3">
        <f t="shared" si="12"/>
        <v>5.0000000000000001E-3</v>
      </c>
      <c r="I44" s="2">
        <f t="shared" si="13"/>
        <v>1000</v>
      </c>
      <c r="J44" s="3">
        <f t="shared" si="14"/>
        <v>4.5454545454545452E-3</v>
      </c>
      <c r="L44" s="2">
        <f t="shared" si="15"/>
        <v>1000</v>
      </c>
      <c r="M44" s="3">
        <f t="shared" si="16"/>
        <v>5.5555555555555558E-3</v>
      </c>
      <c r="O44" s="2">
        <f t="shared" si="17"/>
        <v>1000</v>
      </c>
      <c r="P44" s="3">
        <f t="shared" si="18"/>
        <v>5.0000000000000001E-3</v>
      </c>
      <c r="R44" s="2">
        <f t="shared" si="19"/>
        <v>1000</v>
      </c>
      <c r="S44" s="3">
        <f t="shared" si="20"/>
        <v>5.0000000000000001E-3</v>
      </c>
      <c r="U44" s="2">
        <f t="shared" si="21"/>
        <v>1100</v>
      </c>
      <c r="V44" s="3">
        <f t="shared" si="22"/>
        <v>5.4999999999999997E-3</v>
      </c>
      <c r="X44" s="2">
        <f t="shared" si="23"/>
        <v>900</v>
      </c>
      <c r="Y44" s="3">
        <f t="shared" si="24"/>
        <v>4.4999999999999997E-3</v>
      </c>
      <c r="Z44" s="30"/>
    </row>
    <row r="45" spans="1:26" ht="15.75">
      <c r="A45" s="29"/>
      <c r="B45" s="39"/>
      <c r="C45" t="s">
        <v>33</v>
      </c>
      <c r="F45" s="2">
        <f>'P&amp;L'!E49</f>
        <v>1000</v>
      </c>
      <c r="G45" s="3">
        <f t="shared" si="12"/>
        <v>5.0000000000000001E-3</v>
      </c>
      <c r="I45" s="2">
        <f t="shared" si="13"/>
        <v>1000</v>
      </c>
      <c r="J45" s="3">
        <f t="shared" si="14"/>
        <v>4.5454545454545452E-3</v>
      </c>
      <c r="L45" s="2">
        <f t="shared" si="15"/>
        <v>1000</v>
      </c>
      <c r="M45" s="3">
        <f t="shared" si="16"/>
        <v>5.5555555555555558E-3</v>
      </c>
      <c r="O45" s="2">
        <f t="shared" si="17"/>
        <v>1000</v>
      </c>
      <c r="P45" s="3">
        <f t="shared" si="18"/>
        <v>5.0000000000000001E-3</v>
      </c>
      <c r="R45" s="2">
        <f t="shared" si="19"/>
        <v>1000</v>
      </c>
      <c r="S45" s="3">
        <f t="shared" si="20"/>
        <v>5.0000000000000001E-3</v>
      </c>
      <c r="U45" s="2">
        <f t="shared" si="21"/>
        <v>1100</v>
      </c>
      <c r="V45" s="3">
        <f t="shared" si="22"/>
        <v>5.4999999999999997E-3</v>
      </c>
      <c r="X45" s="2">
        <f t="shared" si="23"/>
        <v>900</v>
      </c>
      <c r="Y45" s="3">
        <f t="shared" si="24"/>
        <v>4.4999999999999997E-3</v>
      </c>
      <c r="Z45" s="30"/>
    </row>
    <row r="46" spans="1:26" ht="15.75">
      <c r="A46" s="29"/>
      <c r="B46" s="39"/>
      <c r="C46" t="s">
        <v>34</v>
      </c>
      <c r="F46" s="2">
        <f>'P&amp;L'!E50</f>
        <v>1000</v>
      </c>
      <c r="G46" s="3">
        <f t="shared" si="12"/>
        <v>5.0000000000000001E-3</v>
      </c>
      <c r="I46" s="2">
        <f t="shared" si="13"/>
        <v>1000</v>
      </c>
      <c r="J46" s="3">
        <f t="shared" si="14"/>
        <v>4.5454545454545452E-3</v>
      </c>
      <c r="L46" s="2">
        <f t="shared" si="15"/>
        <v>1000</v>
      </c>
      <c r="M46" s="3">
        <f t="shared" si="16"/>
        <v>5.5555555555555558E-3</v>
      </c>
      <c r="O46" s="2">
        <f t="shared" si="17"/>
        <v>1000</v>
      </c>
      <c r="P46" s="3">
        <f t="shared" si="18"/>
        <v>5.0000000000000001E-3</v>
      </c>
      <c r="R46" s="2">
        <f t="shared" si="19"/>
        <v>1000</v>
      </c>
      <c r="S46" s="3">
        <f t="shared" si="20"/>
        <v>5.0000000000000001E-3</v>
      </c>
      <c r="U46" s="2">
        <f t="shared" si="21"/>
        <v>1100</v>
      </c>
      <c r="V46" s="3">
        <f t="shared" si="22"/>
        <v>5.4999999999999997E-3</v>
      </c>
      <c r="X46" s="2">
        <f t="shared" si="23"/>
        <v>900</v>
      </c>
      <c r="Y46" s="3">
        <f t="shared" si="24"/>
        <v>4.4999999999999997E-3</v>
      </c>
      <c r="Z46" s="30"/>
    </row>
    <row r="47" spans="1:26" ht="15.75">
      <c r="A47" s="29"/>
      <c r="B47" s="39"/>
      <c r="C47" t="s">
        <v>35</v>
      </c>
      <c r="F47" s="2">
        <f>'P&amp;L'!E51</f>
        <v>1000</v>
      </c>
      <c r="G47" s="3">
        <f t="shared" si="12"/>
        <v>5.0000000000000001E-3</v>
      </c>
      <c r="I47" s="2">
        <f t="shared" si="13"/>
        <v>1000</v>
      </c>
      <c r="J47" s="3">
        <f t="shared" si="14"/>
        <v>4.5454545454545452E-3</v>
      </c>
      <c r="L47" s="2">
        <f t="shared" si="15"/>
        <v>1000</v>
      </c>
      <c r="M47" s="3">
        <f t="shared" si="16"/>
        <v>5.5555555555555558E-3</v>
      </c>
      <c r="O47" s="2">
        <f t="shared" si="17"/>
        <v>1000</v>
      </c>
      <c r="P47" s="3">
        <f t="shared" si="18"/>
        <v>5.0000000000000001E-3</v>
      </c>
      <c r="R47" s="2">
        <f t="shared" si="19"/>
        <v>1000</v>
      </c>
      <c r="S47" s="3">
        <f t="shared" si="20"/>
        <v>5.0000000000000001E-3</v>
      </c>
      <c r="U47" s="2">
        <f t="shared" si="21"/>
        <v>1100</v>
      </c>
      <c r="V47" s="3">
        <f t="shared" si="22"/>
        <v>5.4999999999999997E-3</v>
      </c>
      <c r="X47" s="2">
        <f t="shared" si="23"/>
        <v>900</v>
      </c>
      <c r="Y47" s="3">
        <f t="shared" si="24"/>
        <v>4.4999999999999997E-3</v>
      </c>
      <c r="Z47" s="30"/>
    </row>
    <row r="48" spans="1:26" ht="15.75">
      <c r="A48" s="29"/>
      <c r="B48" s="39"/>
      <c r="C48" t="s">
        <v>36</v>
      </c>
      <c r="F48" s="2">
        <f>'P&amp;L'!E52</f>
        <v>1000</v>
      </c>
      <c r="G48" s="3">
        <f t="shared" si="12"/>
        <v>5.0000000000000001E-3</v>
      </c>
      <c r="I48" s="2">
        <f t="shared" si="13"/>
        <v>1000</v>
      </c>
      <c r="J48" s="3">
        <f t="shared" si="14"/>
        <v>4.5454545454545452E-3</v>
      </c>
      <c r="L48" s="2">
        <f t="shared" si="15"/>
        <v>1000</v>
      </c>
      <c r="M48" s="3">
        <f t="shared" si="16"/>
        <v>5.5555555555555558E-3</v>
      </c>
      <c r="O48" s="2">
        <f t="shared" si="17"/>
        <v>1000</v>
      </c>
      <c r="P48" s="3">
        <f t="shared" si="18"/>
        <v>5.0000000000000001E-3</v>
      </c>
      <c r="R48" s="2">
        <f t="shared" si="19"/>
        <v>1000</v>
      </c>
      <c r="S48" s="3">
        <f t="shared" si="20"/>
        <v>5.0000000000000001E-3</v>
      </c>
      <c r="U48" s="2">
        <f t="shared" si="21"/>
        <v>1100</v>
      </c>
      <c r="V48" s="3">
        <f t="shared" si="22"/>
        <v>5.4999999999999997E-3</v>
      </c>
      <c r="X48" s="2">
        <f t="shared" si="23"/>
        <v>900</v>
      </c>
      <c r="Y48" s="3">
        <f t="shared" si="24"/>
        <v>4.4999999999999997E-3</v>
      </c>
      <c r="Z48" s="30"/>
    </row>
    <row r="49" spans="1:26" ht="15.75">
      <c r="A49" s="29"/>
      <c r="B49" s="39"/>
      <c r="C49" t="s">
        <v>13</v>
      </c>
      <c r="F49" s="15">
        <f>SUM(F23:F48)</f>
        <v>52000</v>
      </c>
      <c r="G49" s="17">
        <f>SUM(G23:G48)</f>
        <v>0.26000000000000012</v>
      </c>
      <c r="I49" s="15">
        <f>SUM(I23:I48)</f>
        <v>54800.000000000007</v>
      </c>
      <c r="J49" s="17">
        <f>SUM(J23:J48)</f>
        <v>0.24909090909090914</v>
      </c>
      <c r="L49" s="15">
        <f>SUM(L23:L48)</f>
        <v>49200</v>
      </c>
      <c r="M49" s="17">
        <f>SUM(M23:M48)</f>
        <v>0.27333333333333343</v>
      </c>
      <c r="O49" s="15">
        <f>SUM(O23:O48)</f>
        <v>52000</v>
      </c>
      <c r="P49" s="17">
        <f>SUM(P23:P48)</f>
        <v>0.26000000000000012</v>
      </c>
      <c r="R49" s="15">
        <f>SUM(R23:R48)</f>
        <v>52000</v>
      </c>
      <c r="S49" s="17">
        <f>SUM(S23:S48)</f>
        <v>0.26000000000000012</v>
      </c>
      <c r="U49" s="15">
        <f>SUM(U23:U48)</f>
        <v>54400</v>
      </c>
      <c r="V49" s="17">
        <f>SUM(V23:V48)</f>
        <v>0.27200000000000013</v>
      </c>
      <c r="X49" s="15">
        <f>SUM(X23:X48)</f>
        <v>49600</v>
      </c>
      <c r="Y49" s="17">
        <f>SUM(Y23:Y48)</f>
        <v>0.24800000000000011</v>
      </c>
      <c r="Z49" s="30"/>
    </row>
    <row r="50" spans="1:26" ht="15.75">
      <c r="A50" s="29"/>
      <c r="B50" s="39"/>
      <c r="Z50" s="30"/>
    </row>
    <row r="51" spans="1:26" ht="16.5" thickBot="1">
      <c r="A51" s="29"/>
      <c r="B51" s="39" t="s">
        <v>14</v>
      </c>
      <c r="F51" s="16">
        <f>F20-F49</f>
        <v>48000</v>
      </c>
      <c r="G51" s="18">
        <f>IFERROR(F51/F12,0)</f>
        <v>0.24</v>
      </c>
      <c r="I51" s="16">
        <f>I20-I49</f>
        <v>55200.000000000007</v>
      </c>
      <c r="J51" s="18">
        <f>IFERROR(I51/I12,0)</f>
        <v>0.25090909090909091</v>
      </c>
      <c r="L51" s="16">
        <f>L20-L49</f>
        <v>40800</v>
      </c>
      <c r="M51" s="18">
        <f>IFERROR(L51/L12,0)</f>
        <v>0.22666666666666666</v>
      </c>
      <c r="O51" s="16">
        <f>O20-O49</f>
        <v>52000</v>
      </c>
      <c r="P51" s="18">
        <f>IFERROR(O51/O12,0)</f>
        <v>0.26</v>
      </c>
      <c r="R51" s="16">
        <f>R20-R49</f>
        <v>44000</v>
      </c>
      <c r="S51" s="18">
        <f>IFERROR(R51/R12,0)</f>
        <v>0.22</v>
      </c>
      <c r="U51" s="16">
        <f>U20-U49</f>
        <v>45600</v>
      </c>
      <c r="V51" s="18">
        <f>IFERROR(U51/U12,0)</f>
        <v>0.22800000000000001</v>
      </c>
      <c r="X51" s="16">
        <f>X20-X49</f>
        <v>50400</v>
      </c>
      <c r="Y51" s="18">
        <f>IFERROR(X51/X12,0)</f>
        <v>0.252</v>
      </c>
      <c r="Z51" s="30"/>
    </row>
    <row r="52" spans="1:26" ht="16.5" thickTop="1">
      <c r="A52" s="29"/>
      <c r="B52" s="39"/>
      <c r="F52" s="2"/>
      <c r="G52" s="3"/>
      <c r="I52" s="2"/>
      <c r="J52" s="3"/>
      <c r="L52" s="2"/>
      <c r="M52" s="3"/>
      <c r="O52" s="2"/>
      <c r="P52" s="3"/>
      <c r="R52" s="2"/>
      <c r="S52" s="3"/>
      <c r="U52" s="2"/>
      <c r="V52" s="3"/>
      <c r="X52" s="2"/>
      <c r="Y52" s="3"/>
      <c r="Z52" s="30"/>
    </row>
    <row r="53" spans="1:26" ht="15.75">
      <c r="A53" s="29"/>
      <c r="B53" s="39" t="s">
        <v>138</v>
      </c>
      <c r="F53" s="120">
        <f>Breakeven!H43</f>
        <v>1107.6923065846156</v>
      </c>
      <c r="G53" s="121"/>
      <c r="I53" s="120">
        <f>Breakeven!BK43</f>
        <v>2529.2307669314691</v>
      </c>
      <c r="J53" s="121"/>
      <c r="L53" s="120">
        <f>Breakeven!BV43</f>
        <v>2270.7692282461539</v>
      </c>
      <c r="M53" s="121"/>
      <c r="O53" s="120">
        <f>Breakeven!CG43</f>
        <v>2307.6923055621301</v>
      </c>
      <c r="P53" s="121"/>
      <c r="R53" s="120">
        <f>Breakeven!CR43</f>
        <v>2499.9999972916671</v>
      </c>
      <c r="S53" s="121"/>
      <c r="U53" s="120">
        <f>Breakeven!DC43</f>
        <v>2510.7692282584621</v>
      </c>
      <c r="V53" s="121"/>
      <c r="X53" s="120">
        <f>Breakeven!DN43</f>
        <v>2289.2307669415386</v>
      </c>
      <c r="Y53" s="121"/>
      <c r="Z53" s="30"/>
    </row>
    <row r="54" spans="1:26">
      <c r="A54" s="3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7"/>
    </row>
  </sheetData>
  <sheetProtection algorithmName="SHA-512" hashValue="dhS0FRu+HeBTWJaSENGKWdKMQNzdJDBQEJ8B3pCKZ33b0O1+UPtxr25Xqf/3KJs7kZqliVXNXn/tHlW0l6oEzg==" saltValue="iNJ2E6aXpHCAPVIpypERlA==" spinCount="100000" sheet="1" selectLockedCells="1"/>
  <mergeCells count="15">
    <mergeCell ref="U53:V53"/>
    <mergeCell ref="X53:Y53"/>
    <mergeCell ref="F53:G53"/>
    <mergeCell ref="I53:J53"/>
    <mergeCell ref="L53:M53"/>
    <mergeCell ref="O53:P53"/>
    <mergeCell ref="R53:S53"/>
    <mergeCell ref="O5:P5"/>
    <mergeCell ref="R5:S5"/>
    <mergeCell ref="U5:V5"/>
    <mergeCell ref="X5:Y5"/>
    <mergeCell ref="E4:H4"/>
    <mergeCell ref="F5:G5"/>
    <mergeCell ref="I5:J5"/>
    <mergeCell ref="L5:M5"/>
  </mergeCells>
  <pageMargins left="0.51181102362204722" right="0.51181102362204722" top="0.43307086614173229" bottom="0.43307086614173229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</vt:lpstr>
      <vt:lpstr>Breakeven</vt:lpstr>
      <vt:lpstr>Cash Flow</vt:lpstr>
      <vt:lpstr>Years 2 to 5</vt:lpstr>
      <vt:lpstr>Sensitivity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Thorne</dc:creator>
  <cp:lastModifiedBy>Nicole Keogan</cp:lastModifiedBy>
  <cp:lastPrinted>2019-04-29T12:25:32Z</cp:lastPrinted>
  <dcterms:created xsi:type="dcterms:W3CDTF">2017-11-01T17:29:39Z</dcterms:created>
  <dcterms:modified xsi:type="dcterms:W3CDTF">2019-04-29T12:26:57Z</dcterms:modified>
</cp:coreProperties>
</file>